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wolterskluwer-my.sharepoint.com/personal/m_stankiewicz_wolterskluwer_com/Documents/Desktop/"/>
    </mc:Choice>
  </mc:AlternateContent>
  <xr:revisionPtr revIDLastSave="115" documentId="8_{74CA8E5E-DF31-4036-8BEE-FCEC2A5D5992}" xr6:coauthVersionLast="45" xr6:coauthVersionMax="45" xr10:uidLastSave="{1A50D995-DD0F-4B8A-AD90-3588372CBC25}"/>
  <workbookProtection lockStructure="1"/>
  <bookViews>
    <workbookView xWindow="-120" yWindow="-120" windowWidth="29040" windowHeight="15840" xr2:uid="{00000000-000D-0000-FFFF-FFFF00000000}"/>
  </bookViews>
  <sheets>
    <sheet name="Rozliczenie PFR 1.0" sheetId="1" r:id="rId1"/>
    <sheet name="01MIKRO MŚP Spadek przych 30%" sheetId="3" r:id="rId2"/>
    <sheet name="02MIKRO MŚP Skala redukcji zatr" sheetId="2" r:id="rId3"/>
    <sheet name="03MŚP - Skumul strata gotówk" sheetId="4" r:id="rId4"/>
    <sheet name="PKD" sheetId="5" r:id="rId5"/>
  </sheets>
  <definedNames>
    <definedName name="PKD">PKD!$A$1:$B$54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D11" i="3"/>
  <c r="B22" i="3"/>
  <c r="D22" i="3"/>
  <c r="C14" i="1" l="1"/>
  <c r="E50" i="4" l="1"/>
  <c r="C50" i="4"/>
  <c r="E52" i="4" l="1"/>
  <c r="E14" i="1" l="1"/>
  <c r="D27" i="1"/>
  <c r="C27" i="1" s="1"/>
  <c r="B29" i="1" l="1"/>
  <c r="B28" i="1"/>
  <c r="B25" i="1"/>
  <c r="D25" i="4" l="1"/>
  <c r="D26" i="4"/>
  <c r="D27" i="4"/>
  <c r="D28" i="4"/>
  <c r="D29" i="4"/>
  <c r="D30" i="4"/>
  <c r="D31" i="4"/>
  <c r="D32" i="4"/>
  <c r="D33" i="4"/>
  <c r="D34" i="4"/>
  <c r="D24" i="4"/>
  <c r="E24" i="4" s="1"/>
  <c r="E25" i="4" l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B20" i="2"/>
  <c r="B16" i="2"/>
  <c r="C22" i="1"/>
  <c r="B11" i="3"/>
  <c r="C20" i="1" s="1"/>
  <c r="B24" i="2" l="1"/>
  <c r="B23" i="2"/>
  <c r="D22" i="1"/>
  <c r="E22" i="1" s="1"/>
  <c r="F22" i="3"/>
  <c r="D20" i="1"/>
  <c r="E20" i="1" s="1"/>
  <c r="F11" i="3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C28" i="1" l="1"/>
  <c r="D28" i="1" s="1"/>
  <c r="E21" i="4"/>
  <c r="E7" i="1" s="1"/>
  <c r="D29" i="1" s="1"/>
  <c r="C18" i="1"/>
  <c r="D16" i="1" s="1"/>
  <c r="D30" i="1" l="1"/>
  <c r="C29" i="1"/>
  <c r="C30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Tabela1" description="Połączenie z zapytaniem „Tabela1” w skoroszycie." type="5" refreshedVersion="6" background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<sst xmlns="http://schemas.openxmlformats.org/spreadsheetml/2006/main" count="283" uniqueCount="238">
  <si>
    <t>Rozliczanie PFR 1.0</t>
  </si>
  <si>
    <t>TAK</t>
  </si>
  <si>
    <t>X-XII 2020</t>
  </si>
  <si>
    <t>X-XII 2019</t>
  </si>
  <si>
    <t>LUB</t>
  </si>
  <si>
    <t>IV-XII 2020</t>
  </si>
  <si>
    <t>IV-XII 2019</t>
  </si>
  <si>
    <t xml:space="preserve">Nazwa Firmy </t>
  </si>
  <si>
    <t>Jeśli PKD znajduje się na liście 54 kodów, sprawdzamy kolejne 3 warunki</t>
  </si>
  <si>
    <t>wartość przychodów</t>
  </si>
  <si>
    <t>uzyskany procent spadku &gt; 30%</t>
  </si>
  <si>
    <t>MIKROPRZEDSIĘBIORCA</t>
  </si>
  <si>
    <t>Data podpisania umowy o subwencję</t>
  </si>
  <si>
    <t>Data otrzymania środków finansowych na konto bankowe</t>
  </si>
  <si>
    <t>25% umorzenie z tytułu prowadzenia DG przez 12 miesięcy</t>
  </si>
  <si>
    <t>Kwota otrzymanej subwencji</t>
  </si>
  <si>
    <t>ustalona kwota umorzenia</t>
  </si>
  <si>
    <t>ustalona kwota zwrotu</t>
  </si>
  <si>
    <t>MŚP</t>
  </si>
  <si>
    <t>RAZEM</t>
  </si>
  <si>
    <t>30 kwiecień 2020</t>
  </si>
  <si>
    <t>31 maj 2020</t>
  </si>
  <si>
    <t>30 czerwiec 2020</t>
  </si>
  <si>
    <t>31 lipiec 2020</t>
  </si>
  <si>
    <t>31 sierpień 2020</t>
  </si>
  <si>
    <t>30 wrzesień 2020</t>
  </si>
  <si>
    <t>31 październik 2020</t>
  </si>
  <si>
    <t>30 listopad 2020</t>
  </si>
  <si>
    <t>31 grudzień 2021</t>
  </si>
  <si>
    <t>31 styczeń 2021</t>
  </si>
  <si>
    <t>28 luty 2021</t>
  </si>
  <si>
    <t>31 marzec 2021</t>
  </si>
  <si>
    <t>październik 2020</t>
  </si>
  <si>
    <t>listopad 2020</t>
  </si>
  <si>
    <t>grudzień 2020</t>
  </si>
  <si>
    <t>październik 2019</t>
  </si>
  <si>
    <t>listopad 2019</t>
  </si>
  <si>
    <t>grudzień 2019</t>
  </si>
  <si>
    <t>wysokość spadku</t>
  </si>
  <si>
    <t>kwiecień 2020</t>
  </si>
  <si>
    <t>maj 2020</t>
  </si>
  <si>
    <t>czerwiec 2020</t>
  </si>
  <si>
    <t>lipiec 2020</t>
  </si>
  <si>
    <t>sierpień 2020</t>
  </si>
  <si>
    <t>wrzesień 2020</t>
  </si>
  <si>
    <t>kwiecień 2019</t>
  </si>
  <si>
    <t>maj 2019</t>
  </si>
  <si>
    <t>czerwiec 2019</t>
  </si>
  <si>
    <t>lipiec 2019</t>
  </si>
  <si>
    <t>sierpień 2019</t>
  </si>
  <si>
    <t>wrzesień 2019</t>
  </si>
  <si>
    <t>1. JPK_V7M lub JPK_V7K  - dla czynnych VATowców</t>
  </si>
  <si>
    <t xml:space="preserve">Spadek przychodów ustalamy na podstawie: </t>
  </si>
  <si>
    <t>3. karta podatkowa nie będąca podatnikiem VAT na podstawie wystawionych faktur lub rachunków</t>
  </si>
  <si>
    <t xml:space="preserve">2. przychodu w rozumieniu ustawy PIT lub CIT dla czynnych podatników VAT rozliczających VAT marża, rozliczających się metodą kasową lub nie będących podatnikami VAT lub zwolnionych z podatku VAT </t>
  </si>
  <si>
    <t>Marzec 2020</t>
  </si>
  <si>
    <t>Kwiecień 2020</t>
  </si>
  <si>
    <t>Maj 2020</t>
  </si>
  <si>
    <t>Czerwiec 2020</t>
  </si>
  <si>
    <t>Lipiec 2020</t>
  </si>
  <si>
    <t>Sierpień 2020</t>
  </si>
  <si>
    <t>Wrzesień 2020</t>
  </si>
  <si>
    <t>Październik 2020</t>
  </si>
  <si>
    <t>Listopad 2020</t>
  </si>
  <si>
    <t>Grudzień 2020</t>
  </si>
  <si>
    <t>Styczeń 2021</t>
  </si>
  <si>
    <t>Luty 2021</t>
  </si>
  <si>
    <t>Zysk/-Strata</t>
  </si>
  <si>
    <t>Skumulowana strata gotówkowa</t>
  </si>
  <si>
    <t>KPIR</t>
  </si>
  <si>
    <t>KH</t>
  </si>
  <si>
    <t>POLE WYBORU</t>
  </si>
  <si>
    <t>17.29.Z</t>
  </si>
  <si>
    <t xml:space="preserve">18.12.Z </t>
  </si>
  <si>
    <t>18.13.Z</t>
  </si>
  <si>
    <t>18.14.Z</t>
  </si>
  <si>
    <t>46.42.Z</t>
  </si>
  <si>
    <t>47.71.Z</t>
  </si>
  <si>
    <t xml:space="preserve">47.72.Z </t>
  </si>
  <si>
    <t>47.76.Z</t>
  </si>
  <si>
    <t xml:space="preserve">47.81.Z </t>
  </si>
  <si>
    <t>47.82.Z</t>
  </si>
  <si>
    <t>47.89.Z</t>
  </si>
  <si>
    <t>49.39.Z</t>
  </si>
  <si>
    <t>55.10.Z</t>
  </si>
  <si>
    <t>55.20.Z</t>
  </si>
  <si>
    <t>56.10.A</t>
  </si>
  <si>
    <t xml:space="preserve">56.10.B </t>
  </si>
  <si>
    <t>56.21.Z</t>
  </si>
  <si>
    <t>56.29.Z</t>
  </si>
  <si>
    <t>56.30.Z</t>
  </si>
  <si>
    <t>59.11.Z</t>
  </si>
  <si>
    <t>59.12.Z</t>
  </si>
  <si>
    <t>59.13.Z</t>
  </si>
  <si>
    <t>59.14.Z</t>
  </si>
  <si>
    <t>59.20.Z</t>
  </si>
  <si>
    <t>73.11.Z</t>
  </si>
  <si>
    <t>74.20.Z</t>
  </si>
  <si>
    <t xml:space="preserve">77.21.Z </t>
  </si>
  <si>
    <t>79.11.A</t>
  </si>
  <si>
    <t>79.11.B</t>
  </si>
  <si>
    <t>79.12.Z</t>
  </si>
  <si>
    <t>79.90.A</t>
  </si>
  <si>
    <t xml:space="preserve">79.90.B </t>
  </si>
  <si>
    <t>79.90.C</t>
  </si>
  <si>
    <t>82.30.Z</t>
  </si>
  <si>
    <t>85.51.Z</t>
  </si>
  <si>
    <t xml:space="preserve">85.52.Z </t>
  </si>
  <si>
    <t>85.59.A</t>
  </si>
  <si>
    <t>85.59.B</t>
  </si>
  <si>
    <t>86.90.A</t>
  </si>
  <si>
    <t>86.90.D</t>
  </si>
  <si>
    <t>90.01.Z</t>
  </si>
  <si>
    <t>90.02.Z</t>
  </si>
  <si>
    <t>90.04.Z</t>
  </si>
  <si>
    <t>91.02.Z</t>
  </si>
  <si>
    <t>93.11.Z</t>
  </si>
  <si>
    <t>93.12.Z</t>
  </si>
  <si>
    <t>93.13.Z</t>
  </si>
  <si>
    <t>93.19.Z</t>
  </si>
  <si>
    <t>93.21.Z</t>
  </si>
  <si>
    <t xml:space="preserve">93.29.A </t>
  </si>
  <si>
    <t>93.29.B</t>
  </si>
  <si>
    <t>93.29.Z</t>
  </si>
  <si>
    <t>96.01.Z</t>
  </si>
  <si>
    <t>96.04.Z</t>
  </si>
  <si>
    <t>Produkcja pozostałych wyrobów z papieru i tektury</t>
  </si>
  <si>
    <t>Pozostałe drukowanie</t>
  </si>
  <si>
    <t>Działalność usługowa związana z przygotowywaniem do druku</t>
  </si>
  <si>
    <t>Introligatorstwo i podobne usługi</t>
  </si>
  <si>
    <t>Sprzedaż hurtowa odzieży i obuwia</t>
  </si>
  <si>
    <t>Sprzedaż detaliczna odzieży prowadzona w wyspecjalizowanych sklepach</t>
  </si>
  <si>
    <t>Sprzedaż detaliczna obuwia i wyrobów skórzanych prowadzona w wyspecjalizowanych sklepach</t>
  </si>
  <si>
    <t>Sprzedaż detaliczna kwiatów, roślin, nasion, nawozów, żywych zwierząt domowych, karmy dla zwierząt domowych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</si>
  <si>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</si>
  <si>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</si>
  <si>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</si>
  <si>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Pozostały transport lądowy pasażerski, gdzie indziej niesklasyfikowany</t>
  </si>
  <si>
    <t>Hotele i podobne obiekty zakwaterowania</t>
  </si>
  <si>
    <t>Obiekty noclegowe turystyczne i miejsca krótkotrwałego zakwaterowania</t>
  </si>
  <si>
    <t>Restauracje i inne stałe placówki gastronomiczne</t>
  </si>
  <si>
    <t>Ruchome placówki gastronomiczne</t>
  </si>
  <si>
    <t>Przygotowywanie i dostarczanie żywności dla odbiorców zewnętrznych (katering)</t>
  </si>
  <si>
    <t>Pozostała usługowa działalność gastronomiczna</t>
  </si>
  <si>
    <t>Przygotowywanie i podawanie napojów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</si>
  <si>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</si>
  <si>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</si>
  <si>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</si>
  <si>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</si>
  <si>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</si>
  <si>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Działalność agencji reklamowych</t>
  </si>
  <si>
    <t>Działalność fotograficzna</t>
  </si>
  <si>
    <t>Wypożyczanie i dzierżawa sprzętu rekreacyjnego i sportowego</t>
  </si>
  <si>
    <t>Działalność agentów turystycznych</t>
  </si>
  <si>
    <t>Działalność pośredników turystycznych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</si>
  <si>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</si>
  <si>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</si>
  <si>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</si>
  <si>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</si>
  <si>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Działalność związana z organizacją targów, wystaw i kongresów</t>
  </si>
  <si>
    <t>Pozaszkolne formy edukacji sportowej oraz zajęć sportowych i rekreacyjnych</t>
  </si>
  <si>
    <t>Pozaszkolne formy edukacji artystycznej</t>
  </si>
  <si>
    <t>Nauka języków obcych</t>
  </si>
  <si>
    <t>Pozostałe pozaszkolne formy edukacji, gdzie indziej niesklasyfikowane</t>
  </si>
  <si>
    <t>Działalność fizjoterapeutyczna</t>
  </si>
  <si>
    <t>Działalność paramedyczna</t>
  </si>
  <si>
    <t>Działalność związana z wystawianiem przedstawień artystycznych</t>
  </si>
  <si>
    <t>Działalność wspomagająca wystawianie przedstawień artystycznych</t>
  </si>
  <si>
    <t>Działalność obiektów kulturalnych</t>
  </si>
  <si>
    <t>Działalność muzeów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</si>
  <si>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</si>
  <si>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</si>
  <si>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</si>
  <si>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</si>
  <si>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</si>
  <si>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 w pomieszczeniach lub w innych miejscach o zamkniętej przestrzeni</t>
  </si>
  <si>
    <t>Pozostała działalność rozrywkowa i rekreacyjna, gdzie indziej niesklasyfikowana</t>
  </si>
  <si>
    <t>Pozostała działalność rozrywkowa i rekreacyjna</t>
  </si>
  <si>
    <t>Pranie i czyszczenie wyrobów włókienniczych i futrzarskich</t>
  </si>
  <si>
    <t>Działalność usługowa związana z poprawą kondycji fizycznej</t>
  </si>
  <si>
    <t>średnie zatrudnienie 2020</t>
  </si>
  <si>
    <t>30 czerwiec 2019</t>
  </si>
  <si>
    <t>31 grudzień 2019</t>
  </si>
  <si>
    <t>średnie zatrudnienie 2019</t>
  </si>
  <si>
    <t>SKALA REDUKCJI ZATRUDNIENIA</t>
  </si>
  <si>
    <t>nr PKD na dzień 31.12.2019</t>
  </si>
  <si>
    <t>Tylko dla MŚP</t>
  </si>
  <si>
    <t>NIE</t>
  </si>
  <si>
    <t>RYCZAŁT</t>
  </si>
  <si>
    <t>Miesiąc</t>
  </si>
  <si>
    <t>Przychód ze sprzedaży</t>
  </si>
  <si>
    <t>SUMA</t>
  </si>
  <si>
    <t>Marzec 2019</t>
  </si>
  <si>
    <t>Kwiecień 2019</t>
  </si>
  <si>
    <t>Maj 2019</t>
  </si>
  <si>
    <t>Czerwiec 2019</t>
  </si>
  <si>
    <t>Lipiec 2019</t>
  </si>
  <si>
    <t>Sierpień 2019</t>
  </si>
  <si>
    <t>Wrzesień 2019</t>
  </si>
  <si>
    <t>Październik 2019</t>
  </si>
  <si>
    <t>Listopad 2019</t>
  </si>
  <si>
    <t>Grudzień 2019</t>
  </si>
  <si>
    <t>Styczeń 2020</t>
  </si>
  <si>
    <t>Luty 2020</t>
  </si>
  <si>
    <t>Strata:</t>
  </si>
  <si>
    <t>WYPEŁNIAJ TYLKO ZIELONE POLA!!!                                                                                                                                                                                                                                                                                                                        POSTĘPUJ ZGODNIE ZE WSKAZÓWKAMI!!!</t>
  </si>
  <si>
    <r>
      <t>Średnia liczba pracowników przez okres pełnych 12 miesięcy od końca miesiąca kalendarzego poprzedzającego datę zawarcia umowy !!!</t>
    </r>
    <r>
      <rPr>
        <b/>
        <sz val="11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PAMIĘTAJ !!! SPRAWDŹ DATĘ UMOWY I PODAJ WŁAŚCIWE MIESIĄCE w ZESTAWIENIU</t>
    </r>
  </si>
  <si>
    <t>WYPEŁNIAJ TYLKO ZIELONE POLA!!!                                                                                                                                                                                                                                                                                                                        POSTĘPUJ ZGODNIE ZE WSKAZÓWKAMI!!! NAJPIERW ZAZNACZ RODZAJ PROWADZONEJ KSIĘGOWOŚCI</t>
  </si>
  <si>
    <t>TE DANE WYPEŁNIASZ TYLKO WTEDY KIEDY CHCESZ ZWERYFIKOWAĆ MOŻLIWOŚĆ UZYSKANIA 100% UMORZENIA</t>
  </si>
  <si>
    <t>TE DANE WYPEŁNIASZ TYLKO WTEDY KIEDY CHCESZ ZWERYFIKOWAĆ SKALĘ REDUKCJI ZATRUDNIENIA</t>
  </si>
  <si>
    <t>TE DANE WYPEŁNIASZ TYLKO WTEDY KIEDY JESTEŚ MŚP I CHCESZ ZWERYFIKOWAĆ STRATĘ GOTÓWKOWĄ</t>
  </si>
  <si>
    <t>WYNIK ZALEŻY OD KOMÓRKI C17</t>
  </si>
  <si>
    <t>25% SUBWENCJI ZAWSZE DO ZWROTU</t>
  </si>
  <si>
    <t>WYPEŁNIJ ZAKŁADKĘ NR 02</t>
  </si>
  <si>
    <r>
      <t xml:space="preserve">WYPEŁNIJ ZAKŁADKĘ NR 03 - </t>
    </r>
    <r>
      <rPr>
        <b/>
        <sz val="11"/>
        <color rgb="FFFF0000"/>
        <rFont val="Calibri"/>
        <family val="2"/>
        <charset val="238"/>
        <scheme val="minor"/>
      </rPr>
      <t>DOTYCZY TYLKO MŚP</t>
    </r>
  </si>
  <si>
    <t>WYPEŁNIAJ TYLKO ZIELONE POLA!!!                                                                                                                                                                                                                                                                                                                                                         POSTĘPUJ ZGODNIE ZE WSKAZÓWKAMI!!!</t>
  </si>
  <si>
    <t>Warunek nr 1 UMORZENIA 100%</t>
  </si>
  <si>
    <t>Warunek nr 2 UMORZENIA 100%</t>
  </si>
  <si>
    <t>Warunek nr 3 UMORZENIA 100%</t>
  </si>
  <si>
    <t>Warunek nr 4 UMORZENIA 100%</t>
  </si>
  <si>
    <t>Prowadzenie DG przez 12 miesięcy bez przerwy - nie zawiesił, nie otworzył likwidacji</t>
  </si>
  <si>
    <t>Spadek przychodów minimum o 30% przychodów - ustalony na podstawie jednego z dwóch okresów</t>
  </si>
  <si>
    <t>ETAP I - łączne spełnienie 4 warunków uprawnia do umorzenia subwencji w 100%</t>
  </si>
  <si>
    <r>
      <rPr>
        <b/>
        <sz val="11"/>
        <color theme="1"/>
        <rFont val="Arial"/>
        <family val="2"/>
        <charset val="238"/>
      </rPr>
      <t>Karta podatkowa lub ryczałt</t>
    </r>
    <r>
      <rPr>
        <sz val="11"/>
        <color theme="1"/>
        <rFont val="Arial"/>
        <family val="2"/>
        <charset val="238"/>
      </rPr>
      <t xml:space="preserve"> - skumulowany spadek przychodów na sprzedaży w porównaniu do przychodów z analogicznego okresu roku poprzedniego</t>
    </r>
  </si>
  <si>
    <r>
      <rPr>
        <b/>
        <sz val="11"/>
        <color theme="1"/>
        <rFont val="Arial"/>
        <family val="2"/>
        <charset val="238"/>
      </rPr>
      <t>Księga przychodów i rozchodów</t>
    </r>
    <r>
      <rPr>
        <sz val="11"/>
        <color theme="1"/>
        <rFont val="Arial"/>
        <family val="2"/>
        <charset val="238"/>
      </rPr>
      <t xml:space="preserve"> - kwota wykazanej straty</t>
    </r>
  </si>
  <si>
    <r>
      <rPr>
        <b/>
        <sz val="11"/>
        <color theme="1"/>
        <rFont val="Arial"/>
        <family val="2"/>
        <charset val="238"/>
      </rPr>
      <t>Księgi rachunkowe</t>
    </r>
    <r>
      <rPr>
        <sz val="11"/>
        <color theme="1"/>
        <rFont val="Arial"/>
        <family val="2"/>
        <charset val="238"/>
      </rPr>
      <t xml:space="preserve"> - odzwierciedlona w rachunku zysków i strat strata na sprzedaży z wyłączeniem kosztów amortyzacji</t>
    </r>
  </si>
  <si>
    <r>
      <t xml:space="preserve">a) X-XII 2020 do X-XII 2019 (JPK lub deklaracja VAT-7) </t>
    </r>
    <r>
      <rPr>
        <b/>
        <sz val="11"/>
        <color theme="1"/>
        <rFont val="Calibri"/>
        <family val="2"/>
        <charset val="238"/>
        <scheme val="minor"/>
      </rPr>
      <t>LUB</t>
    </r>
  </si>
  <si>
    <t>b) IV-XII 2020 do IV-XII 2019 (JPK lub deklaracja VAT-7)</t>
  </si>
  <si>
    <t>Firma nie posiadała statusu firmy w trudnej sytuacji na dzień 31.12.2019</t>
  </si>
  <si>
    <t>Strata gotówkowa na sprzedaży liczona w okresie 12 miesięcy licząc od pierwszego miesiąca, w którym przedsiębiorca odnotował stratę (nie wcześniej niż marzec 2020) lub od miesiąca, w którym udzielona została subwencja – decyduje Beneficjent.</t>
  </si>
  <si>
    <t>Amortyzacja</t>
  </si>
  <si>
    <t>Strata gotówkowa na sprzedaży</t>
  </si>
  <si>
    <t>PKD                                                                                                                      - zawiera się na liście 54 kodów PKD i działalność jest w tym zakresie faktycznie wykonywana</t>
  </si>
  <si>
    <t>Liczba pracowników, na które firma otrzymała subwencję</t>
  </si>
  <si>
    <t>25% zwrot subwencji</t>
  </si>
  <si>
    <t>ETAP II - rozliczenie subwencji w przypadku braku umorzenia w 100%</t>
  </si>
  <si>
    <t>Wpisz TAK - jeśli warunek spełniony</t>
  </si>
  <si>
    <t>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</si>
</sst>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0000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44" fontId="0" fillId="0" borderId="1" xfId="1" applyFont="1" applyBorder="1"/>
    <xf numFmtId="0" fontId="0" fillId="2" borderId="1" xfId="0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49" fontId="0" fillId="0" borderId="8" xfId="0" applyNumberFormat="1" applyFill="1" applyBorder="1"/>
    <xf numFmtId="0" fontId="0" fillId="0" borderId="8" xfId="0" applyFill="1" applyBorder="1"/>
    <xf numFmtId="49" fontId="0" fillId="8" borderId="8" xfId="0" applyNumberFormat="1" applyFill="1" applyBorder="1"/>
    <xf numFmtId="49" fontId="0" fillId="8" borderId="11" xfId="0" applyNumberFormat="1" applyFill="1" applyBorder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49" fontId="0" fillId="8" borderId="0" xfId="0" applyNumberFormat="1" applyFill="1" applyProtection="1"/>
    <xf numFmtId="0" fontId="2" fillId="8" borderId="0" xfId="0" applyFont="1" applyFill="1" applyAlignment="1" applyProtection="1">
      <alignment horizontal="center"/>
    </xf>
    <xf numFmtId="0" fontId="2" fillId="8" borderId="8" xfId="0" applyFont="1" applyFill="1" applyBorder="1" applyProtection="1"/>
    <xf numFmtId="10" fontId="2" fillId="8" borderId="8" xfId="2" applyNumberFormat="1" applyFont="1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ont="1" applyFill="1" applyAlignment="1" applyProtection="1">
      <alignment horizontal="center"/>
      <protection locked="0"/>
    </xf>
    <xf numFmtId="44" fontId="0" fillId="4" borderId="0" xfId="1" applyFont="1" applyFill="1" applyProtection="1"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0" fillId="8" borderId="8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44" fontId="0" fillId="4" borderId="2" xfId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7" borderId="1" xfId="0" applyFont="1" applyFill="1" applyBorder="1" applyAlignment="1">
      <alignment horizontal="center" vertical="center"/>
    </xf>
    <xf numFmtId="164" fontId="2" fillId="8" borderId="8" xfId="2" applyNumberFormat="1" applyFont="1" applyFill="1" applyBorder="1" applyAlignment="1" applyProtection="1">
      <alignment horizontal="center"/>
    </xf>
    <xf numFmtId="0" fontId="0" fillId="5" borderId="0" xfId="0" applyFill="1"/>
    <xf numFmtId="0" fontId="2" fillId="5" borderId="0" xfId="0" applyFont="1" applyFill="1" applyAlignment="1" applyProtection="1">
      <alignment horizontal="left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 hidden="1"/>
    </xf>
    <xf numFmtId="0" fontId="7" fillId="5" borderId="0" xfId="0" applyFont="1" applyFill="1" applyBorder="1" applyAlignment="1" applyProtection="1">
      <alignment horizontal="center"/>
    </xf>
    <xf numFmtId="0" fontId="7" fillId="5" borderId="0" xfId="0" applyFont="1" applyFill="1" applyProtection="1"/>
    <xf numFmtId="0" fontId="0" fillId="5" borderId="0" xfId="0" applyFill="1" applyProtection="1"/>
    <xf numFmtId="10" fontId="0" fillId="5" borderId="0" xfId="0" applyNumberFormat="1" applyFill="1"/>
    <xf numFmtId="44" fontId="0" fillId="5" borderId="0" xfId="0" applyNumberFormat="1" applyFill="1"/>
    <xf numFmtId="0" fontId="0" fillId="5" borderId="0" xfId="0" applyFill="1" applyBorder="1"/>
    <xf numFmtId="9" fontId="0" fillId="5" borderId="1" xfId="2" applyFont="1" applyFill="1" applyBorder="1"/>
    <xf numFmtId="49" fontId="0" fillId="0" borderId="8" xfId="0" applyNumberFormat="1" applyBorder="1"/>
    <xf numFmtId="0" fontId="0" fillId="0" borderId="8" xfId="0" applyBorder="1"/>
    <xf numFmtId="49" fontId="0" fillId="5" borderId="0" xfId="0" applyNumberFormat="1" applyFill="1"/>
    <xf numFmtId="49" fontId="0" fillId="5" borderId="0" xfId="0" applyNumberFormat="1" applyFill="1" applyBorder="1"/>
    <xf numFmtId="49" fontId="2" fillId="5" borderId="0" xfId="0" applyNumberFormat="1" applyFont="1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5" borderId="0" xfId="0" applyFont="1" applyFill="1" applyAlignment="1">
      <alignment horizontal="left" wrapText="1"/>
    </xf>
    <xf numFmtId="0" fontId="3" fillId="5" borderId="0" xfId="0" applyFont="1" applyFill="1" applyAlignment="1"/>
    <xf numFmtId="0" fontId="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4" borderId="25" xfId="0" applyFont="1" applyFill="1" applyBorder="1" applyAlignment="1" applyProtection="1">
      <alignment horizontal="left"/>
      <protection locked="0"/>
    </xf>
    <xf numFmtId="0" fontId="2" fillId="5" borderId="8" xfId="0" applyFont="1" applyFill="1" applyBorder="1" applyAlignment="1">
      <alignment horizontal="center" vertical="center"/>
    </xf>
    <xf numFmtId="49" fontId="0" fillId="5" borderId="8" xfId="0" applyNumberFormat="1" applyFill="1" applyBorder="1"/>
    <xf numFmtId="44" fontId="0" fillId="8" borderId="8" xfId="1" applyFont="1" applyFill="1" applyBorder="1" applyProtection="1">
      <protection locked="0"/>
    </xf>
    <xf numFmtId="44" fontId="0" fillId="5" borderId="8" xfId="1" applyFont="1" applyFill="1" applyBorder="1"/>
    <xf numFmtId="44" fontId="2" fillId="5" borderId="8" xfId="1" applyFont="1" applyFill="1" applyBorder="1"/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5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49" fontId="2" fillId="8" borderId="8" xfId="0" applyNumberFormat="1" applyFont="1" applyFill="1" applyBorder="1"/>
    <xf numFmtId="0" fontId="2" fillId="3" borderId="0" xfId="0" applyFont="1" applyFill="1" applyAlignment="1">
      <alignment vertical="center"/>
    </xf>
    <xf numFmtId="0" fontId="2" fillId="5" borderId="3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0" fillId="5" borderId="26" xfId="0" applyFill="1" applyBorder="1"/>
    <xf numFmtId="0" fontId="0" fillId="5" borderId="2" xfId="0" applyFill="1" applyBorder="1" applyAlignment="1">
      <alignment horizontal="left"/>
    </xf>
    <xf numFmtId="0" fontId="0" fillId="9" borderId="7" xfId="0" applyFill="1" applyBorder="1" applyProtection="1"/>
    <xf numFmtId="0" fontId="2" fillId="5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2" fillId="5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44" fontId="0" fillId="2" borderId="3" xfId="1" applyFont="1" applyFill="1" applyBorder="1"/>
    <xf numFmtId="44" fontId="0" fillId="2" borderId="1" xfId="1" applyFont="1" applyFill="1" applyBorder="1"/>
    <xf numFmtId="9" fontId="0" fillId="2" borderId="1" xfId="2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/>
    </xf>
    <xf numFmtId="0" fontId="2" fillId="2" borderId="26" xfId="0" applyFont="1" applyFill="1" applyBorder="1" applyAlignment="1" applyProtection="1">
      <alignment horizontal="center"/>
    </xf>
    <xf numFmtId="44" fontId="6" fillId="2" borderId="3" xfId="0" applyNumberFormat="1" applyFont="1" applyFill="1" applyBorder="1" applyProtection="1"/>
    <xf numFmtId="0" fontId="0" fillId="2" borderId="14" xfId="0" applyFill="1" applyBorder="1" applyProtection="1"/>
    <xf numFmtId="44" fontId="0" fillId="2" borderId="17" xfId="1" applyFont="1" applyFill="1" applyBorder="1" applyProtection="1"/>
    <xf numFmtId="0" fontId="0" fillId="2" borderId="15" xfId="0" applyFill="1" applyBorder="1" applyProtection="1"/>
    <xf numFmtId="44" fontId="0" fillId="2" borderId="22" xfId="0" applyNumberFormat="1" applyFill="1" applyBorder="1" applyProtection="1"/>
    <xf numFmtId="44" fontId="0" fillId="2" borderId="22" xfId="1" applyFont="1" applyFill="1" applyBorder="1" applyProtection="1"/>
    <xf numFmtId="0" fontId="0" fillId="2" borderId="16" xfId="0" applyFill="1" applyBorder="1" applyProtection="1"/>
    <xf numFmtId="44" fontId="0" fillId="2" borderId="23" xfId="0" applyNumberFormat="1" applyFill="1" applyBorder="1" applyProtection="1"/>
    <xf numFmtId="0" fontId="2" fillId="2" borderId="1" xfId="0" applyFont="1" applyFill="1" applyBorder="1" applyAlignment="1" applyProtection="1">
      <alignment horizontal="center"/>
    </xf>
    <xf numFmtId="44" fontId="0" fillId="2" borderId="28" xfId="1" applyFont="1" applyFill="1" applyBorder="1" applyProtection="1"/>
    <xf numFmtId="44" fontId="0" fillId="2" borderId="15" xfId="0" applyNumberFormat="1" applyFill="1" applyBorder="1" applyProtection="1"/>
    <xf numFmtId="44" fontId="0" fillId="2" borderId="16" xfId="1" applyFont="1" applyFill="1" applyBorder="1" applyProtection="1"/>
    <xf numFmtId="44" fontId="2" fillId="2" borderId="1" xfId="0" applyNumberFormat="1" applyFont="1" applyFill="1" applyBorder="1" applyProtection="1"/>
    <xf numFmtId="0" fontId="6" fillId="5" borderId="0" xfId="0" applyFont="1" applyFill="1" applyAlignment="1">
      <alignment horizontal="center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 wrapText="1"/>
    </xf>
    <xf numFmtId="49" fontId="2" fillId="11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49" fontId="2" fillId="8" borderId="9" xfId="0" applyNumberFormat="1" applyFont="1" applyFill="1" applyBorder="1" applyAlignment="1" applyProtection="1">
      <alignment horizontal="center" vertical="center" wrapText="1"/>
    </xf>
    <xf numFmtId="49" fontId="2" fillId="8" borderId="10" xfId="0" applyNumberFormat="1" applyFont="1" applyFill="1" applyBorder="1" applyAlignment="1" applyProtection="1">
      <alignment horizontal="center" vertical="center" wrapText="1"/>
    </xf>
    <xf numFmtId="0" fontId="2" fillId="11" borderId="0" xfId="0" applyFont="1" applyFill="1" applyAlignment="1" applyProtection="1">
      <alignment horizontal="center" vertical="center" wrapText="1"/>
    </xf>
    <xf numFmtId="0" fontId="0" fillId="5" borderId="2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164" fontId="0" fillId="5" borderId="24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10" fillId="1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left"/>
    </xf>
  </cellXfs>
  <cellStyles count="3">
    <cellStyle name="Normalny" xfId="0" builtinId="0"/>
    <cellStyle name="Procentowy" xfId="2" builtinId="5"/>
    <cellStyle name="Walutowy" xfId="1" builtinId="4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ont>
        <strike val="0"/>
      </font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'Rozliczenie PFR 1.0'!$E$6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checked="Checked" firstButton="1" fmlaLink="$E$8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9525</xdr:rowOff>
        </xdr:from>
        <xdr:to>
          <xdr:col>2</xdr:col>
          <xdr:colOff>1162050</xdr:colOff>
          <xdr:row>5</xdr:row>
          <xdr:rowOff>180975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Mikroprzedsiębiorca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</xdr:row>
          <xdr:rowOff>28575</xdr:rowOff>
        </xdr:from>
        <xdr:to>
          <xdr:col>3</xdr:col>
          <xdr:colOff>1762125</xdr:colOff>
          <xdr:row>5</xdr:row>
          <xdr:rowOff>161925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MŚP (mały/średni przedsiębiorca)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180975</xdr:rowOff>
        </xdr:from>
        <xdr:to>
          <xdr:col>1</xdr:col>
          <xdr:colOff>704850</xdr:colOff>
          <xdr:row>8</xdr:row>
          <xdr:rowOff>9525</xdr:rowOff>
        </xdr:to>
        <xdr:sp macro="" textlink="">
          <xdr:nvSpPr>
            <xdr:cNvPr id="4097" name="Option Button 1" descr="KPI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KPIR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</xdr:row>
          <xdr:rowOff>171450</xdr:rowOff>
        </xdr:from>
        <xdr:to>
          <xdr:col>2</xdr:col>
          <xdr:colOff>866775</xdr:colOff>
          <xdr:row>7</xdr:row>
          <xdr:rowOff>180975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6</xdr:row>
          <xdr:rowOff>171450</xdr:rowOff>
        </xdr:from>
        <xdr:to>
          <xdr:col>4</xdr:col>
          <xdr:colOff>276225</xdr:colOff>
          <xdr:row>8</xdr:row>
          <xdr:rowOff>9525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RYCZAŁT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Y49"/>
  <sheetViews>
    <sheetView tabSelected="1" topLeftCell="A16" workbookViewId="0">
      <selection activeCell="E37" sqref="E37"/>
    </sheetView>
  </sheetViews>
  <sheetFormatPr defaultRowHeight="15" x14ac:dyDescent="0.25"/>
  <cols>
    <col min="1" max="1" width="39.85546875" customWidth="1"/>
    <col min="2" max="2" width="52.42578125" customWidth="1"/>
    <col min="3" max="3" width="21.5703125" bestFit="1" customWidth="1"/>
    <col min="4" max="4" width="28.140625" customWidth="1"/>
    <col min="5" max="5" width="46.28515625" bestFit="1" customWidth="1"/>
    <col min="6" max="6" width="14.5703125" customWidth="1"/>
    <col min="7" max="7" width="11.28515625" bestFit="1" customWidth="1"/>
  </cols>
  <sheetData>
    <row r="1" spans="1:25" ht="15" customHeight="1" x14ac:dyDescent="0.25">
      <c r="A1" s="95" t="s">
        <v>215</v>
      </c>
      <c r="B1" s="95"/>
      <c r="C1" s="95"/>
      <c r="D1" s="95"/>
      <c r="E1" s="95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9.5" customHeight="1" x14ac:dyDescent="0.25">
      <c r="A2" s="95"/>
      <c r="B2" s="95"/>
      <c r="C2" s="95"/>
      <c r="D2" s="95"/>
      <c r="E2" s="9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24" thickBot="1" x14ac:dyDescent="0.4">
      <c r="A4" s="111" t="s">
        <v>0</v>
      </c>
      <c r="B4" s="111"/>
      <c r="C4" s="111"/>
      <c r="D4" s="111"/>
      <c r="E4" s="11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thickBot="1" x14ac:dyDescent="0.3">
      <c r="A5" s="31"/>
      <c r="B5" s="32" t="s">
        <v>7</v>
      </c>
      <c r="C5" s="96" t="s">
        <v>237</v>
      </c>
      <c r="D5" s="97"/>
      <c r="E5" s="98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thickBot="1" x14ac:dyDescent="0.3">
      <c r="A6" s="31"/>
      <c r="B6" s="32" t="s">
        <v>71</v>
      </c>
      <c r="C6" s="26"/>
      <c r="D6" s="26"/>
      <c r="E6" s="35">
        <v>1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thickBot="1" x14ac:dyDescent="0.3">
      <c r="A7" s="31"/>
      <c r="B7" s="32" t="s">
        <v>12</v>
      </c>
      <c r="C7" s="26"/>
      <c r="D7" s="33"/>
      <c r="E7" s="36">
        <f>IF('03MŚP - Skumul strata gotówk'!E8=1,-'03MŚP - Skumul strata gotówk'!E21,IF('03MŚP - Skumul strata gotówk'!E8=2,-'03MŚP - Skumul strata gotówk'!E35,IF('03MŚP - Skumul strata gotówk'!E8=3,-'03MŚP - Skumul strata gotówk'!E52,"BŁĄD")))</f>
        <v>0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thickBot="1" x14ac:dyDescent="0.3">
      <c r="A8" s="31"/>
      <c r="B8" s="32" t="s">
        <v>13</v>
      </c>
      <c r="C8" s="24"/>
      <c r="D8" s="33"/>
      <c r="E8" s="37" t="s">
        <v>1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thickBot="1" x14ac:dyDescent="0.3">
      <c r="A9" s="31"/>
      <c r="B9" s="32" t="s">
        <v>15</v>
      </c>
      <c r="C9" s="25"/>
      <c r="D9" s="33"/>
      <c r="E9" s="37" t="s">
        <v>187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thickBot="1" x14ac:dyDescent="0.3">
      <c r="A10" s="31"/>
      <c r="B10" s="32" t="s">
        <v>233</v>
      </c>
      <c r="C10" s="24"/>
      <c r="D10" s="33"/>
      <c r="E10" s="38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thickBot="1" x14ac:dyDescent="0.3">
      <c r="A11" s="31"/>
      <c r="B11" s="32" t="s">
        <v>185</v>
      </c>
      <c r="C11" s="23"/>
      <c r="D11" s="34"/>
      <c r="E11" s="38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x14ac:dyDescent="0.25">
      <c r="A12" s="31"/>
      <c r="B12" s="2"/>
      <c r="C12" s="6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60" customHeight="1" thickBot="1" x14ac:dyDescent="0.3">
      <c r="A13" s="101" t="s">
        <v>222</v>
      </c>
      <c r="B13" s="102"/>
      <c r="C13" s="102"/>
      <c r="D13" s="102"/>
      <c r="E13" s="102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45.75" thickBot="1" x14ac:dyDescent="0.3">
      <c r="A14" s="29" t="s">
        <v>216</v>
      </c>
      <c r="B14" s="74" t="s">
        <v>232</v>
      </c>
      <c r="C14" s="99" t="str">
        <f>IF(ISERROR(VLOOKUP(C11,PKD,2,FALSE))=TRUE,"BRAK","TAK")</f>
        <v>BRAK</v>
      </c>
      <c r="D14" s="100"/>
      <c r="E14" s="5" t="str">
        <f>IF(C14="TAK","Możliwe 100% umorzenia po spełnieniu kolejnych  3 warunków","Standardowe rozliczenie subwencji i zwrot 25% przechodzimy do etapu II")</f>
        <v>Standardowe rozliczenie subwencji i zwrot 25% przechodzimy do etapu II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15.75" thickBot="1" x14ac:dyDescent="0.3">
      <c r="A15" s="31"/>
      <c r="B15" s="31"/>
      <c r="C15" s="31"/>
      <c r="D15" s="4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0.75" thickBot="1" x14ac:dyDescent="0.3">
      <c r="A16" s="109" t="s">
        <v>8</v>
      </c>
      <c r="B16" s="110"/>
      <c r="C16" s="74" t="s">
        <v>236</v>
      </c>
      <c r="D16" s="103" t="str">
        <f>IF(C14="TAK",IF(C17="TAK",IF(C18="TAK",IF(C23="TAK","BRAWO UZYSKAŁEŚ 100% UMORZENIA","przechodzimy do etapu II ustalenia kwoty do zwrotu i do umorzenia"),"przechodzimy do etapu II"),"przechodzimy do etapu II"),"przechodzimy do etapu II")</f>
        <v>przechodzimy do etapu II</v>
      </c>
      <c r="E16" s="104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30.75" thickBot="1" x14ac:dyDescent="0.3">
      <c r="A17" s="29" t="s">
        <v>217</v>
      </c>
      <c r="B17" s="68" t="s">
        <v>220</v>
      </c>
      <c r="C17" s="27" t="s">
        <v>1</v>
      </c>
      <c r="D17" s="105"/>
      <c r="E17" s="106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30.75" thickBot="1" x14ac:dyDescent="0.3">
      <c r="A18" s="29" t="s">
        <v>218</v>
      </c>
      <c r="B18" s="68" t="s">
        <v>221</v>
      </c>
      <c r="C18" s="75" t="e">
        <f>IF(E20&gt;=30%,"TAK",IF(E22&gt;=30%,"TAK","NIE"))</f>
        <v>#DIV/0!</v>
      </c>
      <c r="D18" s="107"/>
      <c r="E18" s="108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thickBot="1" x14ac:dyDescent="0.3">
      <c r="A19" s="31"/>
      <c r="B19" s="69" t="s">
        <v>226</v>
      </c>
      <c r="C19" s="1" t="s">
        <v>2</v>
      </c>
      <c r="D19" s="1" t="s">
        <v>3</v>
      </c>
      <c r="E19" s="3" t="s">
        <v>10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thickBot="1" x14ac:dyDescent="0.3">
      <c r="A20" s="31"/>
      <c r="B20" s="70" t="s">
        <v>9</v>
      </c>
      <c r="C20" s="76">
        <f>'01MIKRO MŚP Spadek przych 30%'!B11</f>
        <v>0</v>
      </c>
      <c r="D20" s="77">
        <f>'01MIKRO MŚP Spadek przych 30%'!D11</f>
        <v>0</v>
      </c>
      <c r="E20" s="78" t="e">
        <f xml:space="preserve"> 1- (C20/D20)</f>
        <v>#DIV/0!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15.75" thickBot="1" x14ac:dyDescent="0.3">
      <c r="A21" s="31"/>
      <c r="B21" s="69" t="s">
        <v>227</v>
      </c>
      <c r="C21" s="65" t="s">
        <v>5</v>
      </c>
      <c r="D21" s="67" t="s">
        <v>6</v>
      </c>
      <c r="E21" s="66" t="s">
        <v>10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5.75" thickBot="1" x14ac:dyDescent="0.3">
      <c r="A22" s="31"/>
      <c r="B22" s="70" t="s">
        <v>9</v>
      </c>
      <c r="C22" s="76">
        <f>'01MIKRO MŚP Spadek przych 30%'!B22</f>
        <v>0</v>
      </c>
      <c r="D22" s="77">
        <f>'01MIKRO MŚP Spadek przych 30%'!D22</f>
        <v>0</v>
      </c>
      <c r="E22" s="78" t="e">
        <f>(D22-C22)/D22</f>
        <v>#DIV/0!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30.75" thickBot="1" x14ac:dyDescent="0.3">
      <c r="A23" s="29" t="s">
        <v>219</v>
      </c>
      <c r="B23" s="68" t="s">
        <v>228</v>
      </c>
      <c r="C23" s="27" t="s">
        <v>1</v>
      </c>
      <c r="D23" s="4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2" customHeight="1" thickBot="1" x14ac:dyDescent="0.3">
      <c r="A24" s="101" t="s">
        <v>235</v>
      </c>
      <c r="B24" s="102"/>
      <c r="C24" s="102"/>
      <c r="D24" s="102"/>
      <c r="E24" s="102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5.75" thickBot="1" x14ac:dyDescent="0.3">
      <c r="A25" s="31"/>
      <c r="B25" s="79" t="str">
        <f>IF('Rozliczenie PFR 1.0'!E6=1,"MIKROPRZEDSIĘBIORCA",IF('Rozliczenie PFR 1.0'!E6=2,"MŚP","zły wybór"))</f>
        <v>MIKROPRZEDSIĘBIORCA</v>
      </c>
      <c r="C25" s="80" t="s">
        <v>17</v>
      </c>
      <c r="D25" s="81" t="s">
        <v>16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x14ac:dyDescent="0.25">
      <c r="A26" s="31"/>
      <c r="B26" s="83" t="s">
        <v>234</v>
      </c>
      <c r="C26" s="84">
        <f>C9*0.25</f>
        <v>0</v>
      </c>
      <c r="D26" s="71"/>
      <c r="E26" s="72" t="s">
        <v>212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x14ac:dyDescent="0.25">
      <c r="A27" s="31"/>
      <c r="B27" s="85" t="s">
        <v>14</v>
      </c>
      <c r="C27" s="86">
        <f>$C$9*0.25-D27</f>
        <v>0</v>
      </c>
      <c r="D27" s="91">
        <f>IF(C17="TAK",25%*$C$9,0)</f>
        <v>0</v>
      </c>
      <c r="E27" s="73" t="s">
        <v>211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x14ac:dyDescent="0.25">
      <c r="A28" s="31"/>
      <c r="B28" s="85" t="str">
        <f>IF('Rozliczenie PFR 1.0'!$E$6=1,"50% umorzenie z tytułu utrzymania zatrudnienia",IF('Rozliczenie PFR 1.0'!$E$6=2,"25% umorzenie z tytułu utrzymania zatrudnienia","BŁĄD"))</f>
        <v>50% umorzenie z tytułu utrzymania zatrudnienia</v>
      </c>
      <c r="C28" s="87" t="e">
        <f>IF(E6=1,IF('02MIKRO MŚP Skala redukcji zatr'!B23&gt;50%,50%*$C$9,$C$9*'02MIKRO MŚP Skala redukcji zatr'!B23),IF(E6=2,IF('02MIKRO MŚP Skala redukcji zatr'!B24&gt;50%,$C$9*25%,$C$9*50%*'02MIKRO MŚP Skala redukcji zatr'!B24)))</f>
        <v>#DIV/0!</v>
      </c>
      <c r="D28" s="92" t="e">
        <f>IF(E6=1,($C$9*50%)-C28,IF(E6=2,($C$9*25%)-C28))</f>
        <v>#DIV/0!</v>
      </c>
      <c r="E28" s="73" t="s">
        <v>213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.75" thickBot="1" x14ac:dyDescent="0.3">
      <c r="A29" s="31"/>
      <c r="B29" s="88" t="str">
        <f>IF('Rozliczenie PFR 1.0'!$E$6=1,"",IF('Rozliczenie PFR 1.0'!$E$6=2,"25% umorzenie z tytułu uzyskania straty gotówkowej","BŁĄD"))</f>
        <v/>
      </c>
      <c r="C29" s="89" t="str">
        <f>IF(E6=1,"",IF(E6=2,$C$9*0.25-D29))</f>
        <v/>
      </c>
      <c r="D29" s="93" t="str">
        <f>IF(E6=1,"",IF(E6=2,IF(E7&lt;0,0,IF(E7&lt;0.25*$C$9,E7,0.25*$C$9))))</f>
        <v/>
      </c>
      <c r="E29" s="73" t="s">
        <v>214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5.75" thickBot="1" x14ac:dyDescent="0.3">
      <c r="A30" s="31"/>
      <c r="B30" s="90" t="s">
        <v>19</v>
      </c>
      <c r="C30" s="82" t="e">
        <f>SUM(C26:C29)</f>
        <v>#DIV/0!</v>
      </c>
      <c r="D30" s="94" t="e">
        <f>SUM(D26:D29)</f>
        <v>#DIV/0!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x14ac:dyDescent="0.25">
      <c r="A32" s="31"/>
      <c r="B32" s="31"/>
      <c r="C32" s="31"/>
      <c r="D32" s="31"/>
      <c r="E32" s="31"/>
      <c r="F32" s="39"/>
      <c r="G32" s="40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x14ac:dyDescent="0.25">
      <c r="A33" s="31"/>
      <c r="B33" s="31"/>
      <c r="C33" s="31"/>
      <c r="D33" s="31"/>
      <c r="E33" s="31"/>
      <c r="F33" s="39"/>
      <c r="G33" s="4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25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25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25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25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25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25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25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25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25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25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25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25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</sheetData>
  <sheetProtection sheet="1" formatCells="0" formatColumns="0" formatRows="0"/>
  <mergeCells count="8">
    <mergeCell ref="A1:E2"/>
    <mergeCell ref="C5:E5"/>
    <mergeCell ref="C14:D14"/>
    <mergeCell ref="A24:E24"/>
    <mergeCell ref="A13:E13"/>
    <mergeCell ref="D16:E18"/>
    <mergeCell ref="A16:B16"/>
    <mergeCell ref="A4:E4"/>
  </mergeCells>
  <conditionalFormatting sqref="C14">
    <cfRule type="cellIs" dxfId="7" priority="6" operator="equal">
      <formula>"TAK"</formula>
    </cfRule>
    <cfRule type="cellIs" dxfId="6" priority="7" operator="equal">
      <formula>"BRAK"</formula>
    </cfRule>
  </conditionalFormatting>
  <conditionalFormatting sqref="E14">
    <cfRule type="cellIs" priority="5" operator="equal">
      <formula>"Standardowe rozliczenie subwencji i zwrot 25% przechodzimy do etapu II"</formula>
    </cfRule>
  </conditionalFormatting>
  <conditionalFormatting sqref="C10">
    <cfRule type="expression" dxfId="5" priority="4">
      <formula>$E$6=2</formula>
    </cfRule>
  </conditionalFormatting>
  <conditionalFormatting sqref="D27">
    <cfRule type="expression" dxfId="4" priority="2">
      <formula>$C$17="NIE"</formula>
    </cfRule>
  </conditionalFormatting>
  <conditionalFormatting sqref="B25:D30">
    <cfRule type="expression" dxfId="3" priority="1">
      <formula>#REF!="4TAK"</formula>
    </cfRule>
  </conditionalFormatting>
  <dataValidations count="1">
    <dataValidation type="list" allowBlank="1" showInputMessage="1" showErrorMessage="1" sqref="C17 C23" xr:uid="{00000000-0002-0000-0000-000000000000}">
      <formula1>$E$8:$E$9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locked="0" defaultSize="0" autoFill="0" autoLine="0" autoPict="0">
                <anchor moveWithCells="1">
                  <from>
                    <xdr:col>2</xdr:col>
                    <xdr:colOff>95250</xdr:colOff>
                    <xdr:row>5</xdr:row>
                    <xdr:rowOff>9525</xdr:rowOff>
                  </from>
                  <to>
                    <xdr:col>2</xdr:col>
                    <xdr:colOff>1162050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5</xdr:row>
                    <xdr:rowOff>28575</xdr:rowOff>
                  </from>
                  <to>
                    <xdr:col>3</xdr:col>
                    <xdr:colOff>1762125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AH286"/>
  <sheetViews>
    <sheetView workbookViewId="0">
      <selection activeCell="C32" sqref="C31:C32"/>
    </sheetView>
  </sheetViews>
  <sheetFormatPr defaultRowHeight="15" x14ac:dyDescent="0.25"/>
  <cols>
    <col min="1" max="1" width="15.7109375" bestFit="1" customWidth="1"/>
    <col min="2" max="2" width="15.28515625" customWidth="1"/>
    <col min="3" max="3" width="15.7109375" bestFit="1" customWidth="1"/>
    <col min="4" max="4" width="16.42578125" customWidth="1"/>
    <col min="5" max="5" width="16.28515625" bestFit="1" customWidth="1"/>
    <col min="6" max="6" width="15.85546875" bestFit="1" customWidth="1"/>
  </cols>
  <sheetData>
    <row r="1" spans="1:34" ht="15" customHeight="1" x14ac:dyDescent="0.25">
      <c r="A1" s="112" t="s">
        <v>205</v>
      </c>
      <c r="B1" s="112"/>
      <c r="C1" s="112"/>
      <c r="D1" s="112"/>
      <c r="E1" s="112"/>
      <c r="F1" s="112"/>
      <c r="G1" s="112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4" x14ac:dyDescent="0.25">
      <c r="A2" s="112"/>
      <c r="B2" s="112"/>
      <c r="C2" s="112"/>
      <c r="D2" s="112"/>
      <c r="E2" s="112"/>
      <c r="F2" s="112"/>
      <c r="G2" s="11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4" x14ac:dyDescent="0.25">
      <c r="A3" s="115" t="s">
        <v>52</v>
      </c>
      <c r="B3" s="115"/>
      <c r="C3" s="115"/>
      <c r="D3" s="115"/>
      <c r="E3" s="115"/>
      <c r="F3" s="115"/>
      <c r="G3" s="115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34" x14ac:dyDescent="0.25">
      <c r="A4" s="114" t="s">
        <v>51</v>
      </c>
      <c r="B4" s="114"/>
      <c r="C4" s="114"/>
      <c r="D4" s="114"/>
      <c r="E4" s="114"/>
      <c r="F4" s="64"/>
      <c r="G4" s="64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1:34" x14ac:dyDescent="0.25">
      <c r="A5" s="116" t="s">
        <v>54</v>
      </c>
      <c r="B5" s="116"/>
      <c r="C5" s="116"/>
      <c r="D5" s="116"/>
      <c r="E5" s="116"/>
      <c r="F5" s="116"/>
      <c r="G5" s="116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</row>
    <row r="6" spans="1:34" x14ac:dyDescent="0.25">
      <c r="A6" s="116" t="s">
        <v>53</v>
      </c>
      <c r="B6" s="116"/>
      <c r="C6" s="116"/>
      <c r="D6" s="116"/>
      <c r="E6" s="116"/>
      <c r="F6" s="116"/>
      <c r="G6" s="116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1:34" x14ac:dyDescent="0.25">
      <c r="A8" s="45" t="s">
        <v>32</v>
      </c>
      <c r="B8" s="19"/>
      <c r="C8" s="45" t="s">
        <v>35</v>
      </c>
      <c r="D8" s="19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</row>
    <row r="9" spans="1:34" x14ac:dyDescent="0.25">
      <c r="A9" s="45" t="s">
        <v>33</v>
      </c>
      <c r="B9" s="19"/>
      <c r="C9" s="45" t="s">
        <v>36</v>
      </c>
      <c r="D9" s="19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34" ht="15.75" thickBot="1" x14ac:dyDescent="0.3">
      <c r="A10" s="45" t="s">
        <v>34</v>
      </c>
      <c r="B10" s="19"/>
      <c r="C10" s="45" t="s">
        <v>37</v>
      </c>
      <c r="D10" s="19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</row>
    <row r="11" spans="1:34" ht="15.75" thickBot="1" x14ac:dyDescent="0.3">
      <c r="A11" s="45" t="s">
        <v>19</v>
      </c>
      <c r="B11" s="4">
        <f>SUM(B8:B10)</f>
        <v>0</v>
      </c>
      <c r="C11" s="45" t="s">
        <v>19</v>
      </c>
      <c r="D11" s="4">
        <f>SUM(D8:D10)</f>
        <v>0</v>
      </c>
      <c r="E11" s="31" t="s">
        <v>38</v>
      </c>
      <c r="F11" s="42" t="e">
        <f>(D11-B11)/D11</f>
        <v>#DIV/0!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spans="1:34" x14ac:dyDescent="0.25">
      <c r="A12" s="46" t="s">
        <v>4</v>
      </c>
      <c r="C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1:34" x14ac:dyDescent="0.25">
      <c r="A13" s="45" t="s">
        <v>39</v>
      </c>
      <c r="B13" s="19"/>
      <c r="C13" s="45" t="s">
        <v>45</v>
      </c>
      <c r="D13" s="19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4" x14ac:dyDescent="0.25">
      <c r="A14" s="45" t="s">
        <v>40</v>
      </c>
      <c r="B14" s="19"/>
      <c r="C14" s="45" t="s">
        <v>46</v>
      </c>
      <c r="D14" s="19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 x14ac:dyDescent="0.25">
      <c r="A15" s="45" t="s">
        <v>41</v>
      </c>
      <c r="B15" s="19"/>
      <c r="C15" s="45" t="s">
        <v>47</v>
      </c>
      <c r="D15" s="19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spans="1:34" x14ac:dyDescent="0.25">
      <c r="A16" s="45" t="s">
        <v>42</v>
      </c>
      <c r="B16" s="19"/>
      <c r="C16" s="45" t="s">
        <v>48</v>
      </c>
      <c r="D16" s="19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spans="1:34" x14ac:dyDescent="0.25">
      <c r="A17" s="45" t="s">
        <v>43</v>
      </c>
      <c r="B17" s="19"/>
      <c r="C17" s="45" t="s">
        <v>49</v>
      </c>
      <c r="D17" s="19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spans="1:34" x14ac:dyDescent="0.25">
      <c r="A18" s="45" t="s">
        <v>44</v>
      </c>
      <c r="B18" s="19"/>
      <c r="C18" s="45" t="s">
        <v>50</v>
      </c>
      <c r="D18" s="19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spans="1:34" x14ac:dyDescent="0.25">
      <c r="A19" s="45" t="s">
        <v>32</v>
      </c>
      <c r="B19" s="19"/>
      <c r="C19" s="45" t="s">
        <v>35</v>
      </c>
      <c r="D19" s="19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x14ac:dyDescent="0.25">
      <c r="A20" s="45" t="s">
        <v>33</v>
      </c>
      <c r="B20" s="19"/>
      <c r="C20" s="45" t="s">
        <v>36</v>
      </c>
      <c r="D20" s="19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4" ht="15.75" thickBot="1" x14ac:dyDescent="0.3">
      <c r="A21" s="45" t="s">
        <v>34</v>
      </c>
      <c r="B21" s="19"/>
      <c r="C21" s="45" t="s">
        <v>37</v>
      </c>
      <c r="D21" s="19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ht="15.75" thickBot="1" x14ac:dyDescent="0.3">
      <c r="A22" s="45" t="s">
        <v>19</v>
      </c>
      <c r="B22" s="4">
        <f>SUM(B13:B21)</f>
        <v>0</v>
      </c>
      <c r="C22" s="45" t="s">
        <v>19</v>
      </c>
      <c r="D22" s="4">
        <f>SUM(D13:D21)</f>
        <v>0</v>
      </c>
      <c r="E22" s="31" t="s">
        <v>38</v>
      </c>
      <c r="F22" s="42" t="e">
        <f>(D22-B22)/D22</f>
        <v>#DIV/0!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spans="1:34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spans="1:34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x14ac:dyDescent="0.25">
      <c r="A25" s="113" t="s">
        <v>208</v>
      </c>
      <c r="B25" s="113"/>
      <c r="C25" s="113"/>
      <c r="D25" s="113"/>
      <c r="E25" s="113"/>
      <c r="F25" s="113"/>
      <c r="G25" s="113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</row>
    <row r="33" spans="1:3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1:3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1:3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</row>
    <row r="42" spans="1:3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</row>
    <row r="43" spans="1:34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</row>
    <row r="44" spans="1:34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</row>
    <row r="45" spans="1:34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</row>
    <row r="46" spans="1:34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1:34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</row>
    <row r="48" spans="1:34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</row>
    <row r="49" spans="1:34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4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</row>
    <row r="51" spans="1:34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</row>
    <row r="52" spans="1:34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1:34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</row>
    <row r="54" spans="1:34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</row>
    <row r="55" spans="1:34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</row>
    <row r="56" spans="1:34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</row>
    <row r="57" spans="1:34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</row>
    <row r="58" spans="1:34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</row>
    <row r="59" spans="1:34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</row>
    <row r="60" spans="1:34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</row>
    <row r="61" spans="1:34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</row>
    <row r="62" spans="1:34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</row>
    <row r="63" spans="1:34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</row>
    <row r="64" spans="1:34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</row>
    <row r="65" spans="1:34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</row>
    <row r="69" spans="1:34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</row>
    <row r="70" spans="1:34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</row>
    <row r="71" spans="1:34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5"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5"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5"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5"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5"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8:34" x14ac:dyDescent="0.25"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8:34" x14ac:dyDescent="0.25"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8:34" x14ac:dyDescent="0.25"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8:34" x14ac:dyDescent="0.25"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8:34" x14ac:dyDescent="0.25"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8:34" x14ac:dyDescent="0.25"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8:34" x14ac:dyDescent="0.25"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</row>
    <row r="88" spans="8:34" x14ac:dyDescent="0.25"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</row>
    <row r="89" spans="8:34" x14ac:dyDescent="0.25"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</row>
    <row r="90" spans="8:34" x14ac:dyDescent="0.25"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</row>
    <row r="91" spans="8:34" x14ac:dyDescent="0.25"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</row>
    <row r="92" spans="8:34" x14ac:dyDescent="0.25"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</row>
    <row r="93" spans="8:34" x14ac:dyDescent="0.25"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</row>
    <row r="94" spans="8:34" x14ac:dyDescent="0.25"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</row>
    <row r="95" spans="8:34" x14ac:dyDescent="0.25"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</row>
    <row r="96" spans="8:34" x14ac:dyDescent="0.25"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</row>
    <row r="97" spans="8:34" x14ac:dyDescent="0.25"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</row>
    <row r="98" spans="8:34" x14ac:dyDescent="0.25"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</row>
    <row r="99" spans="8:34" x14ac:dyDescent="0.25"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</row>
    <row r="100" spans="8:34" x14ac:dyDescent="0.25"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</row>
    <row r="101" spans="8:34" x14ac:dyDescent="0.25"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</row>
    <row r="102" spans="8:34" x14ac:dyDescent="0.25"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</row>
    <row r="103" spans="8:34" x14ac:dyDescent="0.25"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</row>
    <row r="104" spans="8:34" x14ac:dyDescent="0.25"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</row>
    <row r="105" spans="8:34" x14ac:dyDescent="0.25"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</row>
    <row r="106" spans="8:34" x14ac:dyDescent="0.25"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</row>
    <row r="107" spans="8:34" x14ac:dyDescent="0.25"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</row>
    <row r="108" spans="8:34" x14ac:dyDescent="0.25"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</row>
    <row r="109" spans="8:34" x14ac:dyDescent="0.25"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</row>
    <row r="110" spans="8:34" x14ac:dyDescent="0.25"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</row>
    <row r="111" spans="8:34" x14ac:dyDescent="0.25"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</row>
    <row r="112" spans="8:34" x14ac:dyDescent="0.25"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</row>
    <row r="113" spans="8:34" x14ac:dyDescent="0.25"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</row>
    <row r="114" spans="8:34" x14ac:dyDescent="0.25"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</row>
    <row r="115" spans="8:34" x14ac:dyDescent="0.25"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</row>
    <row r="116" spans="8:34" x14ac:dyDescent="0.25"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</row>
    <row r="117" spans="8:34" x14ac:dyDescent="0.25"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</row>
    <row r="118" spans="8:34" x14ac:dyDescent="0.25"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</row>
    <row r="119" spans="8:34" x14ac:dyDescent="0.25"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</row>
    <row r="120" spans="8:34" x14ac:dyDescent="0.25"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</row>
    <row r="121" spans="8:34" x14ac:dyDescent="0.25"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</row>
    <row r="122" spans="8:34" x14ac:dyDescent="0.25"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</row>
    <row r="123" spans="8:34" x14ac:dyDescent="0.25"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</row>
    <row r="124" spans="8:34" x14ac:dyDescent="0.25"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</row>
    <row r="125" spans="8:34" x14ac:dyDescent="0.25"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</row>
    <row r="126" spans="8:34" x14ac:dyDescent="0.25"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</row>
    <row r="127" spans="8:34" x14ac:dyDescent="0.25"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</row>
    <row r="128" spans="8:34" x14ac:dyDescent="0.25"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</row>
    <row r="129" spans="8:34" x14ac:dyDescent="0.25"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</row>
    <row r="130" spans="8:34" x14ac:dyDescent="0.25"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</row>
    <row r="131" spans="8:34" x14ac:dyDescent="0.25"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</row>
    <row r="132" spans="8:34" x14ac:dyDescent="0.25"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</row>
    <row r="133" spans="8:34" x14ac:dyDescent="0.25"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</row>
    <row r="134" spans="8:34" x14ac:dyDescent="0.25"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</row>
    <row r="135" spans="8:34" x14ac:dyDescent="0.25"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</row>
    <row r="136" spans="8:34" x14ac:dyDescent="0.25"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</row>
    <row r="137" spans="8:34" x14ac:dyDescent="0.25"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</row>
    <row r="138" spans="8:34" x14ac:dyDescent="0.25"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</row>
    <row r="139" spans="8:34" x14ac:dyDescent="0.25"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</row>
    <row r="140" spans="8:34" x14ac:dyDescent="0.25"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</row>
    <row r="141" spans="8:34" x14ac:dyDescent="0.25"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</row>
    <row r="142" spans="8:34" x14ac:dyDescent="0.25"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</row>
    <row r="143" spans="8:34" x14ac:dyDescent="0.25"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</row>
    <row r="144" spans="8:34" x14ac:dyDescent="0.25"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</row>
    <row r="145" spans="8:34" x14ac:dyDescent="0.25"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</row>
    <row r="146" spans="8:34" x14ac:dyDescent="0.25"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</row>
    <row r="147" spans="8:34" x14ac:dyDescent="0.25"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</row>
    <row r="148" spans="8:34" x14ac:dyDescent="0.25"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</row>
    <row r="149" spans="8:34" x14ac:dyDescent="0.25"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</row>
    <row r="150" spans="8:34" x14ac:dyDescent="0.25"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</row>
    <row r="151" spans="8:34" x14ac:dyDescent="0.25"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</row>
    <row r="152" spans="8:34" x14ac:dyDescent="0.25"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</row>
    <row r="153" spans="8:34" x14ac:dyDescent="0.25"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</row>
    <row r="154" spans="8:34" x14ac:dyDescent="0.25"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</row>
    <row r="155" spans="8:34" x14ac:dyDescent="0.25"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</row>
    <row r="156" spans="8:34" x14ac:dyDescent="0.25"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</row>
    <row r="157" spans="8:34" x14ac:dyDescent="0.25"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</row>
    <row r="158" spans="8:34" x14ac:dyDescent="0.25"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</row>
    <row r="159" spans="8:34" x14ac:dyDescent="0.25"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</row>
    <row r="160" spans="8:34" x14ac:dyDescent="0.25"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</row>
    <row r="161" spans="8:34" x14ac:dyDescent="0.25"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</row>
    <row r="162" spans="8:34" x14ac:dyDescent="0.25"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</row>
    <row r="163" spans="8:34" x14ac:dyDescent="0.25"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</row>
    <row r="164" spans="8:34" x14ac:dyDescent="0.25"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</row>
    <row r="165" spans="8:34" x14ac:dyDescent="0.25"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</row>
    <row r="166" spans="8:34" x14ac:dyDescent="0.25"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</row>
    <row r="167" spans="8:34" x14ac:dyDescent="0.25"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</row>
    <row r="168" spans="8:34" x14ac:dyDescent="0.25"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</row>
    <row r="169" spans="8:34" x14ac:dyDescent="0.25"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</row>
    <row r="170" spans="8:34" x14ac:dyDescent="0.25"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</row>
    <row r="171" spans="8:34" x14ac:dyDescent="0.25"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</row>
    <row r="172" spans="8:34" x14ac:dyDescent="0.25"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</row>
    <row r="173" spans="8:34" x14ac:dyDescent="0.25"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</row>
    <row r="174" spans="8:34" x14ac:dyDescent="0.25"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</row>
    <row r="175" spans="8:34" x14ac:dyDescent="0.25"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</row>
    <row r="176" spans="8:34" x14ac:dyDescent="0.25"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</row>
    <row r="177" spans="8:34" x14ac:dyDescent="0.25"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</row>
    <row r="178" spans="8:34" x14ac:dyDescent="0.25"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</row>
    <row r="179" spans="8:34" x14ac:dyDescent="0.25"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</row>
    <row r="180" spans="8:34" x14ac:dyDescent="0.25"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</row>
    <row r="181" spans="8:34" x14ac:dyDescent="0.25"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</row>
    <row r="182" spans="8:34" x14ac:dyDescent="0.25"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</row>
    <row r="183" spans="8:34" x14ac:dyDescent="0.25"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</row>
    <row r="184" spans="8:34" x14ac:dyDescent="0.25"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</row>
    <row r="185" spans="8:34" x14ac:dyDescent="0.25"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</row>
    <row r="186" spans="8:34" x14ac:dyDescent="0.25"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</row>
    <row r="187" spans="8:34" x14ac:dyDescent="0.25"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</row>
    <row r="188" spans="8:34" x14ac:dyDescent="0.25"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</row>
    <row r="189" spans="8:34" x14ac:dyDescent="0.25"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</row>
    <row r="190" spans="8:34" x14ac:dyDescent="0.25"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</row>
    <row r="191" spans="8:34" x14ac:dyDescent="0.25"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</row>
    <row r="192" spans="8:34" x14ac:dyDescent="0.25"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</row>
    <row r="193" spans="8:34" x14ac:dyDescent="0.25"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</row>
    <row r="194" spans="8:34" x14ac:dyDescent="0.25"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</row>
    <row r="195" spans="8:34" x14ac:dyDescent="0.25"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</row>
    <row r="196" spans="8:34" x14ac:dyDescent="0.25"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</row>
    <row r="197" spans="8:34" x14ac:dyDescent="0.25"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</row>
    <row r="198" spans="8:34" x14ac:dyDescent="0.25"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</row>
    <row r="199" spans="8:34" x14ac:dyDescent="0.25"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</row>
    <row r="200" spans="8:34" x14ac:dyDescent="0.25"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</row>
    <row r="201" spans="8:34" x14ac:dyDescent="0.25"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</row>
    <row r="202" spans="8:34" x14ac:dyDescent="0.25"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</row>
    <row r="203" spans="8:34" x14ac:dyDescent="0.25"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</row>
    <row r="204" spans="8:34" x14ac:dyDescent="0.25"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</row>
    <row r="205" spans="8:34" x14ac:dyDescent="0.25"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</row>
    <row r="206" spans="8:34" x14ac:dyDescent="0.25"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</row>
    <row r="207" spans="8:34" x14ac:dyDescent="0.25"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</row>
    <row r="208" spans="8:34" x14ac:dyDescent="0.25"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</row>
    <row r="209" spans="8:34" x14ac:dyDescent="0.25"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</row>
    <row r="210" spans="8:34" x14ac:dyDescent="0.25"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</row>
    <row r="211" spans="8:34" x14ac:dyDescent="0.25"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</row>
    <row r="212" spans="8:34" x14ac:dyDescent="0.25"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</row>
    <row r="213" spans="8:34" x14ac:dyDescent="0.25"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</row>
    <row r="214" spans="8:34" x14ac:dyDescent="0.25"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</row>
    <row r="215" spans="8:34" x14ac:dyDescent="0.25"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</row>
    <row r="216" spans="8:34" x14ac:dyDescent="0.25"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</row>
    <row r="217" spans="8:34" x14ac:dyDescent="0.25"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</row>
    <row r="218" spans="8:34" x14ac:dyDescent="0.25"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</row>
    <row r="219" spans="8:34" x14ac:dyDescent="0.25"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</row>
    <row r="220" spans="8:34" x14ac:dyDescent="0.25"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</row>
    <row r="221" spans="8:34" x14ac:dyDescent="0.25"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</row>
    <row r="222" spans="8:34" x14ac:dyDescent="0.25"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</row>
    <row r="223" spans="8:34" x14ac:dyDescent="0.25"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</row>
    <row r="224" spans="8:34" x14ac:dyDescent="0.25"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</row>
    <row r="225" spans="8:34" x14ac:dyDescent="0.25"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</row>
    <row r="226" spans="8:34" x14ac:dyDescent="0.25"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</row>
    <row r="227" spans="8:34" x14ac:dyDescent="0.25"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</row>
    <row r="228" spans="8:34" x14ac:dyDescent="0.25"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</row>
    <row r="229" spans="8:34" x14ac:dyDescent="0.25"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</row>
    <row r="230" spans="8:34" x14ac:dyDescent="0.25"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</row>
    <row r="231" spans="8:34" x14ac:dyDescent="0.25"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</row>
    <row r="232" spans="8:34" x14ac:dyDescent="0.25"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</row>
    <row r="233" spans="8:34" x14ac:dyDescent="0.25"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</row>
    <row r="234" spans="8:34" x14ac:dyDescent="0.25"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</row>
    <row r="235" spans="8:34" x14ac:dyDescent="0.25"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</row>
    <row r="236" spans="8:34" x14ac:dyDescent="0.25"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</row>
    <row r="237" spans="8:34" x14ac:dyDescent="0.25"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</row>
    <row r="238" spans="8:34" x14ac:dyDescent="0.25"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</row>
    <row r="239" spans="8:34" x14ac:dyDescent="0.25"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</row>
    <row r="240" spans="8:34" x14ac:dyDescent="0.25"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</row>
    <row r="241" spans="8:34" x14ac:dyDescent="0.25"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</row>
    <row r="242" spans="8:34" x14ac:dyDescent="0.25"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</row>
    <row r="243" spans="8:34" x14ac:dyDescent="0.25"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</row>
    <row r="244" spans="8:34" x14ac:dyDescent="0.25"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</row>
    <row r="245" spans="8:34" x14ac:dyDescent="0.25"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</row>
    <row r="246" spans="8:34" x14ac:dyDescent="0.25"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</row>
    <row r="247" spans="8:34" x14ac:dyDescent="0.25"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</row>
    <row r="248" spans="8:34" x14ac:dyDescent="0.25"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</row>
    <row r="249" spans="8:34" x14ac:dyDescent="0.25"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</row>
    <row r="250" spans="8:34" x14ac:dyDescent="0.25"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</row>
    <row r="251" spans="8:34" x14ac:dyDescent="0.25"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</row>
    <row r="252" spans="8:34" x14ac:dyDescent="0.25"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</row>
    <row r="253" spans="8:34" x14ac:dyDescent="0.25"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</row>
    <row r="254" spans="8:34" x14ac:dyDescent="0.25"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</row>
    <row r="255" spans="8:34" x14ac:dyDescent="0.25"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</row>
    <row r="256" spans="8:34" x14ac:dyDescent="0.25"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</row>
    <row r="257" spans="8:34" x14ac:dyDescent="0.25"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</row>
    <row r="258" spans="8:34" x14ac:dyDescent="0.25"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</row>
    <row r="259" spans="8:34" x14ac:dyDescent="0.25"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</row>
    <row r="260" spans="8:34" x14ac:dyDescent="0.25"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</row>
    <row r="261" spans="8:34" x14ac:dyDescent="0.25"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</row>
    <row r="262" spans="8:34" x14ac:dyDescent="0.25"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</row>
    <row r="263" spans="8:34" x14ac:dyDescent="0.25"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</row>
    <row r="264" spans="8:34" x14ac:dyDescent="0.25"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</row>
    <row r="265" spans="8:34" x14ac:dyDescent="0.25"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</row>
    <row r="266" spans="8:34" x14ac:dyDescent="0.25"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</row>
    <row r="267" spans="8:34" x14ac:dyDescent="0.25"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</row>
    <row r="268" spans="8:34" x14ac:dyDescent="0.25"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</row>
    <row r="269" spans="8:34" x14ac:dyDescent="0.25"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</row>
    <row r="270" spans="8:34" x14ac:dyDescent="0.25"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</row>
    <row r="271" spans="8:34" x14ac:dyDescent="0.25"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</row>
    <row r="272" spans="8:34" x14ac:dyDescent="0.25"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</row>
    <row r="273" spans="8:34" x14ac:dyDescent="0.25"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</row>
    <row r="274" spans="8:34" x14ac:dyDescent="0.25"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</row>
    <row r="275" spans="8:34" x14ac:dyDescent="0.25"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</row>
    <row r="276" spans="8:34" x14ac:dyDescent="0.25"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</row>
    <row r="277" spans="8:34" x14ac:dyDescent="0.25"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</row>
    <row r="278" spans="8:34" x14ac:dyDescent="0.25"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</row>
    <row r="279" spans="8:34" x14ac:dyDescent="0.25"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</row>
    <row r="280" spans="8:34" x14ac:dyDescent="0.25"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</row>
    <row r="281" spans="8:34" x14ac:dyDescent="0.25"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</row>
    <row r="282" spans="8:34" x14ac:dyDescent="0.25"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</row>
    <row r="283" spans="8:34" x14ac:dyDescent="0.25"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</row>
    <row r="284" spans="8:34" x14ac:dyDescent="0.25"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</row>
    <row r="285" spans="8:34" x14ac:dyDescent="0.25"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</row>
    <row r="286" spans="8:34" x14ac:dyDescent="0.25"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</row>
  </sheetData>
  <sheetProtection sheet="1" objects="1" scenarios="1"/>
  <mergeCells count="6">
    <mergeCell ref="A1:G2"/>
    <mergeCell ref="A25:G25"/>
    <mergeCell ref="A4:E4"/>
    <mergeCell ref="A3:G3"/>
    <mergeCell ref="A5:G5"/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E41"/>
  <sheetViews>
    <sheetView workbookViewId="0">
      <selection activeCell="C29" sqref="C29"/>
    </sheetView>
  </sheetViews>
  <sheetFormatPr defaultRowHeight="15" x14ac:dyDescent="0.25"/>
  <cols>
    <col min="1" max="1" width="25.42578125" customWidth="1"/>
    <col min="2" max="2" width="38.85546875" bestFit="1" customWidth="1"/>
    <col min="3" max="3" width="22.140625" customWidth="1"/>
  </cols>
  <sheetData>
    <row r="1" spans="1:31" x14ac:dyDescent="0.25">
      <c r="A1" s="112" t="s">
        <v>205</v>
      </c>
      <c r="B1" s="112"/>
      <c r="C1" s="112"/>
      <c r="D1" s="112"/>
      <c r="E1" s="112"/>
      <c r="F1" s="112"/>
      <c r="G1" s="112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x14ac:dyDescent="0.25">
      <c r="A2" s="112"/>
      <c r="B2" s="112"/>
      <c r="C2" s="112"/>
      <c r="D2" s="112"/>
      <c r="E2" s="112"/>
      <c r="F2" s="112"/>
      <c r="G2" s="11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60" customHeight="1" x14ac:dyDescent="0.25">
      <c r="A3" s="119" t="s">
        <v>206</v>
      </c>
      <c r="B3" s="119"/>
      <c r="C3" s="119"/>
      <c r="D3" s="119"/>
      <c r="E3" s="119"/>
      <c r="F3" s="119"/>
      <c r="G3" s="119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x14ac:dyDescent="0.25">
      <c r="A4" s="13" t="s">
        <v>20</v>
      </c>
      <c r="B4" s="17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1" x14ac:dyDescent="0.25">
      <c r="A5" s="13" t="s">
        <v>21</v>
      </c>
      <c r="B5" s="1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x14ac:dyDescent="0.25">
      <c r="A6" s="13" t="s">
        <v>22</v>
      </c>
      <c r="B6" s="17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x14ac:dyDescent="0.25">
      <c r="A7" s="13" t="s">
        <v>23</v>
      </c>
      <c r="B7" s="17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x14ac:dyDescent="0.25">
      <c r="A8" s="13" t="s">
        <v>24</v>
      </c>
      <c r="B8" s="17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x14ac:dyDescent="0.25">
      <c r="A9" s="13" t="s">
        <v>25</v>
      </c>
      <c r="B9" s="17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31" x14ac:dyDescent="0.25">
      <c r="A10" s="13" t="s">
        <v>26</v>
      </c>
      <c r="B10" s="1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1" x14ac:dyDescent="0.25">
      <c r="A11" s="13" t="s">
        <v>27</v>
      </c>
      <c r="B11" s="17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x14ac:dyDescent="0.25">
      <c r="A12" s="13" t="s">
        <v>28</v>
      </c>
      <c r="B12" s="17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x14ac:dyDescent="0.25">
      <c r="A13" s="13" t="s">
        <v>29</v>
      </c>
      <c r="B13" s="17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31" x14ac:dyDescent="0.25">
      <c r="A14" s="13" t="s">
        <v>30</v>
      </c>
      <c r="B14" s="1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31" x14ac:dyDescent="0.25">
      <c r="A15" s="13" t="s">
        <v>31</v>
      </c>
      <c r="B15" s="17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31" x14ac:dyDescent="0.25">
      <c r="A16" s="13" t="s">
        <v>180</v>
      </c>
      <c r="B16" s="14">
        <f>SUM(B4:B15)/12</f>
        <v>0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x14ac:dyDescent="0.25">
      <c r="A17" s="47" t="s">
        <v>186</v>
      </c>
      <c r="B17" s="48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x14ac:dyDescent="0.25">
      <c r="A18" s="13" t="s">
        <v>181</v>
      </c>
      <c r="B18" s="1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x14ac:dyDescent="0.25">
      <c r="A19" s="13" t="s">
        <v>182</v>
      </c>
      <c r="B19" s="18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x14ac:dyDescent="0.25">
      <c r="A20" s="13" t="s">
        <v>183</v>
      </c>
      <c r="B20" s="14">
        <f>(B18+B19)/2</f>
        <v>0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x14ac:dyDescent="0.25">
      <c r="A21" s="38"/>
      <c r="B21" s="38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ht="30" customHeight="1" x14ac:dyDescent="0.25">
      <c r="A22" s="117" t="s">
        <v>184</v>
      </c>
      <c r="B22" s="118"/>
      <c r="C22" s="120"/>
      <c r="D22" s="121"/>
      <c r="E22" s="12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x14ac:dyDescent="0.25">
      <c r="A23" s="15" t="s">
        <v>11</v>
      </c>
      <c r="B23" s="16" t="e">
        <f>IF(ROUND( -((B16/'Rozliczenie PFR 1.0'!C10)-1),4)&gt;0,ROUND( -((B16/'Rozliczenie PFR 1.0'!C10)-1),4),0)</f>
        <v>#DIV/0!</v>
      </c>
      <c r="C23" s="122"/>
      <c r="D23" s="123"/>
      <c r="E23" s="123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x14ac:dyDescent="0.25">
      <c r="A24" s="15" t="s">
        <v>18</v>
      </c>
      <c r="B24" s="30" t="e">
        <f>IF(ROUND(-((B16/B20)-1),8)&gt;0,ROUND(-((B16/B20)-1),8),0)</f>
        <v>#DIV/0!</v>
      </c>
      <c r="C24" s="122"/>
      <c r="D24" s="123"/>
      <c r="E24" s="123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x14ac:dyDescent="0.25">
      <c r="A26" s="113" t="s">
        <v>209</v>
      </c>
      <c r="B26" s="113"/>
      <c r="C26" s="113"/>
      <c r="D26" s="113"/>
      <c r="E26" s="113"/>
      <c r="F26" s="113"/>
      <c r="G26" s="113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x14ac:dyDescent="0.25">
      <c r="A41" s="31"/>
      <c r="B41" s="31"/>
      <c r="C41" s="31"/>
      <c r="D41" s="31"/>
      <c r="E41" s="31"/>
      <c r="F41" s="31"/>
      <c r="G41" s="31"/>
    </row>
  </sheetData>
  <sheetProtection sheet="1" objects="1" scenarios="1"/>
  <mergeCells count="7">
    <mergeCell ref="A22:B22"/>
    <mergeCell ref="A1:G2"/>
    <mergeCell ref="A3:G3"/>
    <mergeCell ref="A26:G26"/>
    <mergeCell ref="C22:E22"/>
    <mergeCell ref="C24:E24"/>
    <mergeCell ref="C23:E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H77"/>
  <sheetViews>
    <sheetView topLeftCell="A16" workbookViewId="0">
      <selection activeCell="J29" sqref="J29"/>
    </sheetView>
  </sheetViews>
  <sheetFormatPr defaultRowHeight="15" x14ac:dyDescent="0.25"/>
  <cols>
    <col min="1" max="1" width="15.42578125" customWidth="1"/>
    <col min="2" max="2" width="15.5703125" customWidth="1"/>
    <col min="3" max="3" width="14.140625" bestFit="1" customWidth="1"/>
    <col min="4" max="4" width="15.85546875" customWidth="1"/>
    <col min="5" max="5" width="15.5703125" customWidth="1"/>
  </cols>
  <sheetData>
    <row r="1" spans="1:34" ht="15" customHeight="1" x14ac:dyDescent="0.25">
      <c r="A1" s="125" t="s">
        <v>207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4" ht="27.75" customHeight="1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4" ht="42.75" customHeight="1" x14ac:dyDescent="0.25">
      <c r="A3" s="124" t="s">
        <v>229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34" x14ac:dyDescent="0.25">
      <c r="A4" s="126" t="s">
        <v>225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1:34" x14ac:dyDescent="0.25">
      <c r="A5" s="126" t="s">
        <v>224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31"/>
      <c r="Z5" s="31"/>
      <c r="AA5" s="31"/>
      <c r="AB5" s="31"/>
      <c r="AC5" s="31"/>
      <c r="AD5" s="31"/>
      <c r="AE5" s="31"/>
      <c r="AF5" s="31"/>
      <c r="AG5" s="31"/>
      <c r="AH5" s="31"/>
    </row>
    <row r="6" spans="1:34" x14ac:dyDescent="0.25">
      <c r="A6" s="126" t="s">
        <v>223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x14ac:dyDescent="0.25">
      <c r="A7" s="113" t="s">
        <v>210</v>
      </c>
      <c r="B7" s="113"/>
      <c r="C7" s="113"/>
      <c r="D7" s="113"/>
      <c r="E7" s="113"/>
      <c r="F7" s="113"/>
      <c r="G7" s="113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1:34" x14ac:dyDescent="0.25">
      <c r="A8" s="52"/>
      <c r="B8" s="53"/>
      <c r="C8" s="20"/>
      <c r="D8" s="20"/>
      <c r="E8" s="28">
        <v>1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31"/>
      <c r="Z8" s="31"/>
      <c r="AA8" s="31"/>
      <c r="AB8" s="31"/>
      <c r="AC8" s="31"/>
      <c r="AD8" s="31"/>
      <c r="AE8" s="31"/>
      <c r="AF8" s="31"/>
      <c r="AG8" s="31"/>
      <c r="AH8" s="31"/>
    </row>
    <row r="9" spans="1:34" ht="45" x14ac:dyDescent="0.25">
      <c r="A9" s="54" t="s">
        <v>69</v>
      </c>
      <c r="B9" s="54" t="s">
        <v>67</v>
      </c>
      <c r="C9" s="60"/>
      <c r="D9" s="60"/>
      <c r="E9" s="61" t="s">
        <v>68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34" x14ac:dyDescent="0.25">
      <c r="A10" s="55" t="s">
        <v>55</v>
      </c>
      <c r="B10" s="56"/>
      <c r="C10" s="31"/>
      <c r="D10" s="31"/>
      <c r="E10" s="57">
        <f>B10</f>
        <v>0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</row>
    <row r="11" spans="1:34" x14ac:dyDescent="0.25">
      <c r="A11" s="55" t="s">
        <v>56</v>
      </c>
      <c r="B11" s="56"/>
      <c r="C11" s="31"/>
      <c r="D11" s="31"/>
      <c r="E11" s="57">
        <f>E10+B11</f>
        <v>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spans="1:34" x14ac:dyDescent="0.25">
      <c r="A12" s="55" t="s">
        <v>57</v>
      </c>
      <c r="B12" s="56"/>
      <c r="C12" s="31"/>
      <c r="D12" s="31"/>
      <c r="E12" s="57">
        <f t="shared" ref="E12:E20" si="0">E11+B12</f>
        <v>0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1:34" x14ac:dyDescent="0.25">
      <c r="A13" s="55" t="s">
        <v>58</v>
      </c>
      <c r="B13" s="56"/>
      <c r="C13" s="31"/>
      <c r="D13" s="31"/>
      <c r="E13" s="57">
        <f t="shared" si="0"/>
        <v>0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4" x14ac:dyDescent="0.25">
      <c r="A14" s="55" t="s">
        <v>59</v>
      </c>
      <c r="B14" s="56"/>
      <c r="C14" s="31"/>
      <c r="D14" s="31"/>
      <c r="E14" s="57">
        <f t="shared" si="0"/>
        <v>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 x14ac:dyDescent="0.25">
      <c r="A15" s="55" t="s">
        <v>60</v>
      </c>
      <c r="B15" s="56"/>
      <c r="C15" s="31"/>
      <c r="D15" s="31"/>
      <c r="E15" s="57">
        <f t="shared" si="0"/>
        <v>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spans="1:34" x14ac:dyDescent="0.25">
      <c r="A16" s="55" t="s">
        <v>61</v>
      </c>
      <c r="B16" s="56"/>
      <c r="C16" s="31"/>
      <c r="D16" s="31"/>
      <c r="E16" s="57">
        <f t="shared" si="0"/>
        <v>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spans="1:34" x14ac:dyDescent="0.25">
      <c r="A17" s="55" t="s">
        <v>62</v>
      </c>
      <c r="B17" s="56"/>
      <c r="C17" s="31"/>
      <c r="D17" s="31"/>
      <c r="E17" s="57">
        <f t="shared" si="0"/>
        <v>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spans="1:34" x14ac:dyDescent="0.25">
      <c r="A18" s="55" t="s">
        <v>63</v>
      </c>
      <c r="B18" s="56"/>
      <c r="C18" s="31"/>
      <c r="D18" s="31"/>
      <c r="E18" s="57">
        <f t="shared" si="0"/>
        <v>0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spans="1:34" x14ac:dyDescent="0.25">
      <c r="A19" s="55" t="s">
        <v>64</v>
      </c>
      <c r="B19" s="56"/>
      <c r="C19" s="31"/>
      <c r="D19" s="31"/>
      <c r="E19" s="57">
        <f t="shared" si="0"/>
        <v>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x14ac:dyDescent="0.25">
      <c r="A20" s="55" t="s">
        <v>65</v>
      </c>
      <c r="B20" s="56"/>
      <c r="C20" s="31"/>
      <c r="D20" s="31"/>
      <c r="E20" s="57">
        <f t="shared" si="0"/>
        <v>0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4" x14ac:dyDescent="0.25">
      <c r="A21" s="55" t="s">
        <v>66</v>
      </c>
      <c r="B21" s="56"/>
      <c r="C21" s="31"/>
      <c r="D21" s="31"/>
      <c r="E21" s="58">
        <f>E20+B21</f>
        <v>0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spans="1:34" ht="45" x14ac:dyDescent="0.25">
      <c r="A23" s="11" t="s">
        <v>70</v>
      </c>
      <c r="B23" s="54" t="s">
        <v>67</v>
      </c>
      <c r="C23" s="54" t="s">
        <v>230</v>
      </c>
      <c r="D23" s="59" t="s">
        <v>231</v>
      </c>
      <c r="E23" s="59" t="s">
        <v>68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spans="1:34" x14ac:dyDescent="0.25">
      <c r="A24" s="43" t="s">
        <v>55</v>
      </c>
      <c r="B24" s="21">
        <v>0</v>
      </c>
      <c r="C24" s="21">
        <v>0</v>
      </c>
      <c r="D24" s="44">
        <f>B24-C24</f>
        <v>0</v>
      </c>
      <c r="E24" s="44">
        <f>D24</f>
        <v>0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x14ac:dyDescent="0.25">
      <c r="A25" s="43" t="s">
        <v>56</v>
      </c>
      <c r="B25" s="21">
        <v>0</v>
      </c>
      <c r="C25" s="21">
        <v>0</v>
      </c>
      <c r="D25" s="44">
        <f t="shared" ref="D25:D34" si="1">B25-C25</f>
        <v>0</v>
      </c>
      <c r="E25" s="44">
        <f>E24+D25</f>
        <v>0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x14ac:dyDescent="0.25">
      <c r="A26" s="43" t="s">
        <v>57</v>
      </c>
      <c r="B26" s="21">
        <v>0</v>
      </c>
      <c r="C26" s="21">
        <v>0</v>
      </c>
      <c r="D26" s="44">
        <f t="shared" si="1"/>
        <v>0</v>
      </c>
      <c r="E26" s="44">
        <f t="shared" ref="E26:E35" si="2">E25+D26</f>
        <v>0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x14ac:dyDescent="0.25">
      <c r="A27" s="43" t="s">
        <v>58</v>
      </c>
      <c r="B27" s="21">
        <v>0</v>
      </c>
      <c r="C27" s="21">
        <v>0</v>
      </c>
      <c r="D27" s="44">
        <f t="shared" si="1"/>
        <v>0</v>
      </c>
      <c r="E27" s="44">
        <f t="shared" si="2"/>
        <v>0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x14ac:dyDescent="0.25">
      <c r="A28" s="43" t="s">
        <v>59</v>
      </c>
      <c r="B28" s="21">
        <v>0</v>
      </c>
      <c r="C28" s="21">
        <v>0</v>
      </c>
      <c r="D28" s="44">
        <f t="shared" si="1"/>
        <v>0</v>
      </c>
      <c r="E28" s="44">
        <f t="shared" si="2"/>
        <v>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x14ac:dyDescent="0.25">
      <c r="A29" s="43" t="s">
        <v>60</v>
      </c>
      <c r="B29" s="21">
        <v>0</v>
      </c>
      <c r="C29" s="21">
        <v>0</v>
      </c>
      <c r="D29" s="44">
        <f t="shared" si="1"/>
        <v>0</v>
      </c>
      <c r="E29" s="44">
        <f t="shared" si="2"/>
        <v>0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x14ac:dyDescent="0.25">
      <c r="A30" s="43" t="s">
        <v>61</v>
      </c>
      <c r="B30" s="21">
        <v>0</v>
      </c>
      <c r="C30" s="21">
        <v>0</v>
      </c>
      <c r="D30" s="44">
        <f t="shared" si="1"/>
        <v>0</v>
      </c>
      <c r="E30" s="44">
        <f t="shared" si="2"/>
        <v>0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x14ac:dyDescent="0.25">
      <c r="A31" s="43" t="s">
        <v>62</v>
      </c>
      <c r="B31" s="21">
        <v>0</v>
      </c>
      <c r="C31" s="21">
        <v>0</v>
      </c>
      <c r="D31" s="44">
        <f t="shared" si="1"/>
        <v>0</v>
      </c>
      <c r="E31" s="44">
        <f t="shared" si="2"/>
        <v>0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x14ac:dyDescent="0.25">
      <c r="A32" s="43" t="s">
        <v>63</v>
      </c>
      <c r="B32" s="21">
        <v>0</v>
      </c>
      <c r="C32" s="21">
        <v>0</v>
      </c>
      <c r="D32" s="44">
        <f t="shared" si="1"/>
        <v>0</v>
      </c>
      <c r="E32" s="44">
        <f t="shared" si="2"/>
        <v>0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</row>
    <row r="33" spans="1:34" x14ac:dyDescent="0.25">
      <c r="A33" s="43" t="s">
        <v>64</v>
      </c>
      <c r="B33" s="21">
        <v>0</v>
      </c>
      <c r="C33" s="21">
        <v>0</v>
      </c>
      <c r="D33" s="44">
        <f t="shared" si="1"/>
        <v>0</v>
      </c>
      <c r="E33" s="44">
        <f t="shared" si="2"/>
        <v>0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x14ac:dyDescent="0.25">
      <c r="A34" s="43" t="s">
        <v>65</v>
      </c>
      <c r="B34" s="21">
        <v>0</v>
      </c>
      <c r="C34" s="21">
        <v>0</v>
      </c>
      <c r="D34" s="44">
        <f t="shared" si="1"/>
        <v>0</v>
      </c>
      <c r="E34" s="44">
        <f t="shared" si="2"/>
        <v>0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x14ac:dyDescent="0.25">
      <c r="A35" s="43" t="s">
        <v>66</v>
      </c>
      <c r="B35" s="21">
        <v>0</v>
      </c>
      <c r="C35" s="21">
        <v>0</v>
      </c>
      <c r="D35" s="44">
        <v>0</v>
      </c>
      <c r="E35" s="12">
        <f t="shared" si="2"/>
        <v>0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ht="30" x14ac:dyDescent="0.25">
      <c r="A37" s="11" t="s">
        <v>188</v>
      </c>
      <c r="B37" s="11" t="s">
        <v>189</v>
      </c>
      <c r="C37" s="62" t="s">
        <v>190</v>
      </c>
      <c r="D37" s="11" t="s">
        <v>189</v>
      </c>
      <c r="E37" s="62" t="s">
        <v>190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x14ac:dyDescent="0.25">
      <c r="A38" s="45"/>
      <c r="B38" s="10" t="s">
        <v>55</v>
      </c>
      <c r="C38" s="22">
        <v>0</v>
      </c>
      <c r="D38" s="10" t="s">
        <v>192</v>
      </c>
      <c r="E38" s="22">
        <v>0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34" x14ac:dyDescent="0.25">
      <c r="A39" s="45"/>
      <c r="B39" s="9" t="s">
        <v>56</v>
      </c>
      <c r="C39" s="21">
        <v>0</v>
      </c>
      <c r="D39" s="9" t="s">
        <v>193</v>
      </c>
      <c r="E39" s="21">
        <v>0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</row>
    <row r="40" spans="1:34" x14ac:dyDescent="0.25">
      <c r="A40" s="45"/>
      <c r="B40" s="9" t="s">
        <v>57</v>
      </c>
      <c r="C40" s="21">
        <v>0</v>
      </c>
      <c r="D40" s="9" t="s">
        <v>194</v>
      </c>
      <c r="E40" s="21">
        <v>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</row>
    <row r="41" spans="1:34" x14ac:dyDescent="0.25">
      <c r="A41" s="45"/>
      <c r="B41" s="9" t="s">
        <v>58</v>
      </c>
      <c r="C41" s="21">
        <v>0</v>
      </c>
      <c r="D41" s="9" t="s">
        <v>195</v>
      </c>
      <c r="E41" s="21">
        <v>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</row>
    <row r="42" spans="1:34" x14ac:dyDescent="0.25">
      <c r="A42" s="45"/>
      <c r="B42" s="9" t="s">
        <v>59</v>
      </c>
      <c r="C42" s="21">
        <v>0</v>
      </c>
      <c r="D42" s="9" t="s">
        <v>196</v>
      </c>
      <c r="E42" s="21">
        <v>0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spans="1:34" x14ac:dyDescent="0.25">
      <c r="A43" s="45"/>
      <c r="B43" s="9" t="s">
        <v>60</v>
      </c>
      <c r="C43" s="21">
        <v>0</v>
      </c>
      <c r="D43" s="9" t="s">
        <v>197</v>
      </c>
      <c r="E43" s="21">
        <v>0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</row>
    <row r="44" spans="1:34" x14ac:dyDescent="0.25">
      <c r="A44" s="45"/>
      <c r="B44" s="9" t="s">
        <v>61</v>
      </c>
      <c r="C44" s="21">
        <v>0</v>
      </c>
      <c r="D44" s="9" t="s">
        <v>198</v>
      </c>
      <c r="E44" s="21">
        <v>0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1:34" x14ac:dyDescent="0.25">
      <c r="A45" s="45"/>
      <c r="B45" s="9" t="s">
        <v>62</v>
      </c>
      <c r="C45" s="21">
        <v>0</v>
      </c>
      <c r="D45" s="9" t="s">
        <v>199</v>
      </c>
      <c r="E45" s="21">
        <v>0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1:34" x14ac:dyDescent="0.25">
      <c r="A46" s="45"/>
      <c r="B46" s="9" t="s">
        <v>63</v>
      </c>
      <c r="C46" s="21">
        <v>0</v>
      </c>
      <c r="D46" s="9" t="s">
        <v>200</v>
      </c>
      <c r="E46" s="21">
        <v>0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1:34" x14ac:dyDescent="0.25">
      <c r="A47" s="45"/>
      <c r="B47" s="9" t="s">
        <v>64</v>
      </c>
      <c r="C47" s="21">
        <v>0</v>
      </c>
      <c r="D47" s="9" t="s">
        <v>201</v>
      </c>
      <c r="E47" s="21">
        <v>0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48" spans="1:34" x14ac:dyDescent="0.25">
      <c r="A48" s="45"/>
      <c r="B48" s="9" t="s">
        <v>65</v>
      </c>
      <c r="C48" s="21">
        <v>0</v>
      </c>
      <c r="D48" s="9" t="s">
        <v>202</v>
      </c>
      <c r="E48" s="21">
        <v>0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</row>
    <row r="49" spans="1:29" x14ac:dyDescent="0.25">
      <c r="A49" s="45"/>
      <c r="B49" s="9" t="s">
        <v>66</v>
      </c>
      <c r="C49" s="21">
        <v>0</v>
      </c>
      <c r="D49" s="9" t="s">
        <v>203</v>
      </c>
      <c r="E49" s="21">
        <v>0</v>
      </c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</row>
    <row r="50" spans="1:29" x14ac:dyDescent="0.25">
      <c r="A50" s="31"/>
      <c r="B50" s="7" t="s">
        <v>191</v>
      </c>
      <c r="C50" s="8">
        <f>SUM(C38:C49)</f>
        <v>0</v>
      </c>
      <c r="D50" s="7" t="s">
        <v>191</v>
      </c>
      <c r="E50" s="8">
        <f>SUM(E38:E49)</f>
        <v>0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spans="1:29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</row>
    <row r="52" spans="1:29" x14ac:dyDescent="0.25">
      <c r="A52" s="31"/>
      <c r="B52" s="31"/>
      <c r="C52" s="31"/>
      <c r="D52" s="63" t="s">
        <v>204</v>
      </c>
      <c r="E52" s="12">
        <f>(C50-E50)</f>
        <v>0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</row>
    <row r="53" spans="1:29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  <row r="54" spans="1:29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</row>
    <row r="55" spans="1:29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</row>
    <row r="56" spans="1:29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</row>
    <row r="57" spans="1:29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</row>
    <row r="58" spans="1:29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</row>
    <row r="59" spans="1:29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spans="1:29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</row>
    <row r="61" spans="1:29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</row>
    <row r="62" spans="1:29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</row>
    <row r="63" spans="1:29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</row>
    <row r="64" spans="1:29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</row>
    <row r="65" spans="1:29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</row>
    <row r="66" spans="1:29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</row>
    <row r="67" spans="1:29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</row>
    <row r="68" spans="1:29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</row>
    <row r="69" spans="1:29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spans="1:29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</row>
    <row r="71" spans="1:29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</row>
    <row r="72" spans="1:29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</row>
    <row r="73" spans="1:29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</row>
    <row r="74" spans="1:29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</row>
    <row r="75" spans="1:29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</row>
    <row r="76" spans="1:29" x14ac:dyDescent="0.25"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</row>
    <row r="77" spans="1:29" x14ac:dyDescent="0.25">
      <c r="AA77" s="31"/>
      <c r="AB77" s="31"/>
      <c r="AC77" s="31"/>
    </row>
  </sheetData>
  <sheetProtection sheet="1" objects="1" scenarios="1"/>
  <mergeCells count="6">
    <mergeCell ref="A7:G7"/>
    <mergeCell ref="A3:M3"/>
    <mergeCell ref="A1:M2"/>
    <mergeCell ref="A4:M4"/>
    <mergeCell ref="A5:M5"/>
    <mergeCell ref="A6:M6"/>
  </mergeCells>
  <conditionalFormatting sqref="C38:C49 E38:E49">
    <cfRule type="expression" dxfId="2" priority="3">
      <formula>$E$8=3</formula>
    </cfRule>
  </conditionalFormatting>
  <conditionalFormatting sqref="B10:B21">
    <cfRule type="expression" dxfId="1" priority="2">
      <formula>$E$8=1</formula>
    </cfRule>
  </conditionalFormatting>
  <conditionalFormatting sqref="B24:C35">
    <cfRule type="expression" dxfId="0" priority="1">
      <formula>$E$8=2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locked="0" defaultSize="0" autoFill="0" autoLine="0" autoPict="0" altText="KPIR">
                <anchor moveWithCells="1">
                  <from>
                    <xdr:col>1</xdr:col>
                    <xdr:colOff>209550</xdr:colOff>
                    <xdr:row>6</xdr:row>
                    <xdr:rowOff>180975</xdr:rowOff>
                  </from>
                  <to>
                    <xdr:col>1</xdr:col>
                    <xdr:colOff>704850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6</xdr:row>
                    <xdr:rowOff>171450</xdr:rowOff>
                  </from>
                  <to>
                    <xdr:col>2</xdr:col>
                    <xdr:colOff>866775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locked="0" defaultSize="0" autoFill="0" autoLine="0" autoPict="0">
                <anchor moveWithCells="1">
                  <from>
                    <xdr:col>3</xdr:col>
                    <xdr:colOff>104775</xdr:colOff>
                    <xdr:row>6</xdr:row>
                    <xdr:rowOff>171450</xdr:rowOff>
                  </from>
                  <to>
                    <xdr:col>4</xdr:col>
                    <xdr:colOff>276225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B54"/>
  <sheetViews>
    <sheetView workbookViewId="0">
      <selection activeCell="A22" sqref="A22"/>
    </sheetView>
  </sheetViews>
  <sheetFormatPr defaultRowHeight="15" x14ac:dyDescent="0.25"/>
  <cols>
    <col min="2" max="2" width="185.85546875" customWidth="1"/>
  </cols>
  <sheetData>
    <row r="1" spans="1:2" x14ac:dyDescent="0.25">
      <c r="A1" t="s">
        <v>72</v>
      </c>
      <c r="B1" t="s">
        <v>126</v>
      </c>
    </row>
    <row r="2" spans="1:2" x14ac:dyDescent="0.25">
      <c r="A2" t="s">
        <v>73</v>
      </c>
      <c r="B2" t="s">
        <v>127</v>
      </c>
    </row>
    <row r="3" spans="1:2" x14ac:dyDescent="0.25">
      <c r="A3" t="s">
        <v>74</v>
      </c>
      <c r="B3" t="s">
        <v>128</v>
      </c>
    </row>
    <row r="4" spans="1:2" x14ac:dyDescent="0.25">
      <c r="A4" t="s">
        <v>75</v>
      </c>
      <c r="B4" t="s">
        <v>129</v>
      </c>
    </row>
    <row r="5" spans="1:2" x14ac:dyDescent="0.25">
      <c r="A5" t="s">
        <v>76</v>
      </c>
      <c r="B5" t="s">
        <v>130</v>
      </c>
    </row>
    <row r="6" spans="1:2" x14ac:dyDescent="0.25">
      <c r="A6" t="s">
        <v>77</v>
      </c>
      <c r="B6" t="s">
        <v>131</v>
      </c>
    </row>
    <row r="7" spans="1:2" x14ac:dyDescent="0.25">
      <c r="A7" t="s">
        <v>78</v>
      </c>
      <c r="B7" t="s">
        <v>132</v>
      </c>
    </row>
    <row r="8" spans="1:2" x14ac:dyDescent="0.25">
      <c r="A8" t="s">
        <v>79</v>
      </c>
      <c r="B8" t="s">
        <v>133</v>
      </c>
    </row>
    <row r="9" spans="1:2" x14ac:dyDescent="0.25">
      <c r="A9" t="s">
        <v>80</v>
      </c>
      <c r="B9" t="s">
        <v>134</v>
      </c>
    </row>
    <row r="10" spans="1:2" x14ac:dyDescent="0.25">
      <c r="A10" t="s">
        <v>81</v>
      </c>
      <c r="B10" t="s">
        <v>135</v>
      </c>
    </row>
    <row r="11" spans="1:2" x14ac:dyDescent="0.25">
      <c r="A11" t="s">
        <v>82</v>
      </c>
      <c r="B11" t="s">
        <v>136</v>
      </c>
    </row>
    <row r="12" spans="1:2" x14ac:dyDescent="0.25">
      <c r="A12" t="s">
        <v>83</v>
      </c>
      <c r="B12" t="s">
        <v>137</v>
      </c>
    </row>
    <row r="13" spans="1:2" x14ac:dyDescent="0.25">
      <c r="A13" t="s">
        <v>84</v>
      </c>
      <c r="B13" t="s">
        <v>138</v>
      </c>
    </row>
    <row r="14" spans="1:2" x14ac:dyDescent="0.25">
      <c r="A14" t="s">
        <v>85</v>
      </c>
      <c r="B14" t="s">
        <v>139</v>
      </c>
    </row>
    <row r="15" spans="1:2" x14ac:dyDescent="0.25">
      <c r="A15" t="s">
        <v>86</v>
      </c>
      <c r="B15" t="s">
        <v>140</v>
      </c>
    </row>
    <row r="16" spans="1:2" x14ac:dyDescent="0.25">
      <c r="A16" t="s">
        <v>87</v>
      </c>
      <c r="B16" t="s">
        <v>141</v>
      </c>
    </row>
    <row r="17" spans="1:2" x14ac:dyDescent="0.25">
      <c r="A17" t="s">
        <v>88</v>
      </c>
      <c r="B17" t="s">
        <v>142</v>
      </c>
    </row>
    <row r="18" spans="1:2" x14ac:dyDescent="0.25">
      <c r="A18" t="s">
        <v>89</v>
      </c>
      <c r="B18" t="s">
        <v>143</v>
      </c>
    </row>
    <row r="19" spans="1:2" x14ac:dyDescent="0.25">
      <c r="A19" t="s">
        <v>90</v>
      </c>
      <c r="B19" t="s">
        <v>144</v>
      </c>
    </row>
    <row r="20" spans="1:2" x14ac:dyDescent="0.25">
      <c r="A20" t="s">
        <v>91</v>
      </c>
      <c r="B20" t="s">
        <v>145</v>
      </c>
    </row>
    <row r="21" spans="1:2" x14ac:dyDescent="0.25">
      <c r="A21" t="s">
        <v>92</v>
      </c>
      <c r="B21" t="s">
        <v>146</v>
      </c>
    </row>
    <row r="22" spans="1:2" x14ac:dyDescent="0.25">
      <c r="A22" t="s">
        <v>93</v>
      </c>
      <c r="B22" t="s">
        <v>147</v>
      </c>
    </row>
    <row r="23" spans="1:2" x14ac:dyDescent="0.25">
      <c r="A23" t="s">
        <v>94</v>
      </c>
      <c r="B23" t="s">
        <v>148</v>
      </c>
    </row>
    <row r="24" spans="1:2" x14ac:dyDescent="0.25">
      <c r="A24" t="s">
        <v>95</v>
      </c>
      <c r="B24" t="s">
        <v>149</v>
      </c>
    </row>
    <row r="25" spans="1:2" x14ac:dyDescent="0.25">
      <c r="A25" t="s">
        <v>96</v>
      </c>
      <c r="B25" t="s">
        <v>150</v>
      </c>
    </row>
    <row r="26" spans="1:2" x14ac:dyDescent="0.25">
      <c r="A26" t="s">
        <v>97</v>
      </c>
      <c r="B26" t="s">
        <v>151</v>
      </c>
    </row>
    <row r="27" spans="1:2" x14ac:dyDescent="0.25">
      <c r="A27" t="s">
        <v>98</v>
      </c>
      <c r="B27" t="s">
        <v>152</v>
      </c>
    </row>
    <row r="28" spans="1:2" x14ac:dyDescent="0.25">
      <c r="A28" t="s">
        <v>99</v>
      </c>
      <c r="B28" t="s">
        <v>153</v>
      </c>
    </row>
    <row r="29" spans="1:2" x14ac:dyDescent="0.25">
      <c r="A29" t="s">
        <v>100</v>
      </c>
      <c r="B29" t="s">
        <v>154</v>
      </c>
    </row>
    <row r="30" spans="1:2" x14ac:dyDescent="0.25">
      <c r="A30" t="s">
        <v>101</v>
      </c>
      <c r="B30" t="s">
        <v>155</v>
      </c>
    </row>
    <row r="31" spans="1:2" x14ac:dyDescent="0.25">
      <c r="A31" t="s">
        <v>102</v>
      </c>
      <c r="B31" t="s">
        <v>156</v>
      </c>
    </row>
    <row r="32" spans="1:2" x14ac:dyDescent="0.25">
      <c r="A32" t="s">
        <v>103</v>
      </c>
      <c r="B32" t="s">
        <v>157</v>
      </c>
    </row>
    <row r="33" spans="1:2" x14ac:dyDescent="0.25">
      <c r="A33" t="s">
        <v>104</v>
      </c>
      <c r="B33" t="s">
        <v>158</v>
      </c>
    </row>
    <row r="34" spans="1:2" x14ac:dyDescent="0.25">
      <c r="A34" t="s">
        <v>105</v>
      </c>
      <c r="B34" t="s">
        <v>159</v>
      </c>
    </row>
    <row r="35" spans="1:2" x14ac:dyDescent="0.25">
      <c r="A35" t="s">
        <v>106</v>
      </c>
      <c r="B35" t="s">
        <v>160</v>
      </c>
    </row>
    <row r="36" spans="1:2" x14ac:dyDescent="0.25">
      <c r="A36" t="s">
        <v>107</v>
      </c>
      <c r="B36" t="s">
        <v>161</v>
      </c>
    </row>
    <row r="37" spans="1:2" x14ac:dyDescent="0.25">
      <c r="A37" t="s">
        <v>108</v>
      </c>
      <c r="B37" t="s">
        <v>162</v>
      </c>
    </row>
    <row r="38" spans="1:2" x14ac:dyDescent="0.25">
      <c r="A38" t="s">
        <v>109</v>
      </c>
      <c r="B38" t="s">
        <v>163</v>
      </c>
    </row>
    <row r="39" spans="1:2" x14ac:dyDescent="0.25">
      <c r="A39" t="s">
        <v>110</v>
      </c>
      <c r="B39" t="s">
        <v>164</v>
      </c>
    </row>
    <row r="40" spans="1:2" x14ac:dyDescent="0.25">
      <c r="A40" t="s">
        <v>111</v>
      </c>
      <c r="B40" t="s">
        <v>165</v>
      </c>
    </row>
    <row r="41" spans="1:2" x14ac:dyDescent="0.25">
      <c r="A41" t="s">
        <v>112</v>
      </c>
      <c r="B41" t="s">
        <v>166</v>
      </c>
    </row>
    <row r="42" spans="1:2" x14ac:dyDescent="0.25">
      <c r="A42" t="s">
        <v>113</v>
      </c>
      <c r="B42" t="s">
        <v>167</v>
      </c>
    </row>
    <row r="43" spans="1:2" x14ac:dyDescent="0.25">
      <c r="A43" t="s">
        <v>114</v>
      </c>
      <c r="B43" t="s">
        <v>168</v>
      </c>
    </row>
    <row r="44" spans="1:2" x14ac:dyDescent="0.25">
      <c r="A44" t="s">
        <v>115</v>
      </c>
      <c r="B44" t="s">
        <v>169</v>
      </c>
    </row>
    <row r="45" spans="1:2" x14ac:dyDescent="0.25">
      <c r="A45" t="s">
        <v>116</v>
      </c>
      <c r="B45" t="s">
        <v>170</v>
      </c>
    </row>
    <row r="46" spans="1:2" x14ac:dyDescent="0.25">
      <c r="A46" t="s">
        <v>117</v>
      </c>
      <c r="B46" t="s">
        <v>171</v>
      </c>
    </row>
    <row r="47" spans="1:2" x14ac:dyDescent="0.25">
      <c r="A47" t="s">
        <v>118</v>
      </c>
      <c r="B47" t="s">
        <v>172</v>
      </c>
    </row>
    <row r="48" spans="1:2" x14ac:dyDescent="0.25">
      <c r="A48" t="s">
        <v>119</v>
      </c>
      <c r="B48" t="s">
        <v>173</v>
      </c>
    </row>
    <row r="49" spans="1:2" x14ac:dyDescent="0.25">
      <c r="A49" t="s">
        <v>120</v>
      </c>
      <c r="B49" t="s">
        <v>174</v>
      </c>
    </row>
    <row r="50" spans="1:2" x14ac:dyDescent="0.25">
      <c r="A50" t="s">
        <v>121</v>
      </c>
      <c r="B50" t="s">
        <v>175</v>
      </c>
    </row>
    <row r="51" spans="1:2" x14ac:dyDescent="0.25">
      <c r="A51" t="s">
        <v>122</v>
      </c>
      <c r="B51" t="s">
        <v>176</v>
      </c>
    </row>
    <row r="52" spans="1:2" x14ac:dyDescent="0.25">
      <c r="A52" t="s">
        <v>123</v>
      </c>
      <c r="B52" t="s">
        <v>177</v>
      </c>
    </row>
    <row r="53" spans="1:2" x14ac:dyDescent="0.25">
      <c r="A53" t="s">
        <v>124</v>
      </c>
      <c r="B53" t="s">
        <v>178</v>
      </c>
    </row>
    <row r="54" spans="1:2" x14ac:dyDescent="0.25">
      <c r="A54" t="s">
        <v>125</v>
      </c>
      <c r="B54" t="s">
        <v>179</v>
      </c>
    </row>
  </sheetData>
  <sheetProtection algorithmName="SHA-512" hashValue="ZL5t+udt+bdNb/2L5tsB3h+QnesD6p0yOKMKT1hjvH1kiEzx64UhiVOjK9XB32V493QCtMo92kbVy4NPNXCdDA==" saltValue="xMD7dAmUZ20HlNkO7pBtK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D A A B Q S w M E F A A C A A g A k r C m U j w Q F S K m A A A A + Q A A A B I A H A B D b 2 5 m a W c v U G F j a 2 F n Z S 5 4 b W w g o h g A K K A U A A A A A A A A A A A A A A A A A A A A A A A A A A A A h Y + 9 D o I w G E V f h X S n f 0 S j 5 q M M r p C Q m B j X p l R o h E K g W N 7 N w U f y F S R R 1 M 3 x n p z h 3 M f t D s n U 1 M F V 9 4 N p b Y w Y p i j Q V r W F s W W M R n c O N y g R k E t 1 k a U O Z t k O u 2 k o Y l Q 5 1 + 0 I 8 d 5 j H + G 2 L w m n l J F T l h 5 U p R u J P r L 5 L 4 f G D k 5 a p Z G A 4 y t G c L x m e M W 2 H L O I M i A L h 8 z Y r 8 P n Z E y B / E D Y j 7 U b e y 2 6 O s x T I M s E 8 r 4 h n l B L A w Q U A A I A C A C S s K Z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r C m U i 5 w 9 Y u u A A A A 4 Q A A A B M A H A B G b 3 J t d W x h c y 9 T Z W N 0 a W 9 u M S 5 t I K I Y A C i g F A A A A A A A A A A A A A A A A A A A A A A A A A A A A G 2 N M Q u D M B S E d y H / I a S L g g j O 4 i S d C l 0 q F C o O q b 5 S M c m T J I I i L v 1 L n T o X / 1 f T W j r 1 l g f 3 7 r 4 z U N k G F T 2 s N 0 6 I R z x z 5 R p q m v M z C B 7 T l A q w x K N O y 0 M / 7 / V y Q 2 d u h w p E l P V a g 7 J H 1 O 0 Z s f W D q d h z C S n 7 t l k 5 F x k q 6 z J l u E I 2 7 C Q b U G 4 O q R 0 7 5 l g u L C D K N V f m g l p m K H q p 8 r E D 4 / 8 m w 2 l i u 8 / D U c N 3 E 6 i F w c 5 z Q L x G / W c n L 1 B L A Q I t A B Q A A g A I A J K w p l I 8 E B U i p g A A A P k A A A A S A A A A A A A A A A A A A A A A A A A A A A B D b 2 5 m a W c v U G F j a 2 F n Z S 5 4 b W x Q S w E C L Q A U A A I A C A C S s K Z S D 8 r p q 6 Q A A A D p A A A A E w A A A A A A A A A A A A A A A A D y A A A A W 0 N v b n R l b n R f V H l w Z X N d L n h t b F B L A Q I t A B Q A A g A I A J K w p l I u c P W L r g A A A O E A A A A T A A A A A A A A A A A A A A A A A O M B A A B G b 3 J t d W x h c y 9 T Z W N 0 a W 9 u M S 5 t U E s F B g A A A A A D A A M A w g A A A N 4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4 H A A A A A A A A r A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S 0 w N l Q y M D o w N D o y M y 4 5 N z Y 4 N z Y y W i I g L z 4 8 R W 5 0 c n k g V H l w Z T 0 i R m l s b E N v b H V t b l R 5 c G V z I i B W Y W x 1 Z T 0 i c 0 J n P T 0 i I C 8 + P E V u d H J 5 I F R 5 c G U 9 I k Z p b G x D b 2 x 1 b W 5 O Y W 1 l c y I g V m F s d W U 9 I n N b J n F 1 b 3 Q 7 S 2 9 s d W 1 u Y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L 1 p t a W V u a W 9 u b y B 0 e X A u e 0 t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Y T E v W m 1 p Z W 5 p b 2 5 v I H R 5 c C 5 7 S 2 9 s d W 1 u Y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a b W l l b m l v b m 8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I B s h A t V e 0 2 i O Y J l u Q h v n A A A A A A C A A A A A A A Q Z g A A A A E A A C A A A A A F / T 6 c 4 S G 8 I 8 8 W 5 9 o H u 1 j a 8 k C u O f f g S 9 l b T t + R c s X b G A A A A A A O g A A A A A I A A C A A A A C D y o f f z u t / s Z r + G w n j k H l o S P K e 8 N C e 6 e q + q x 3 h I S E t Z l A A A A B n e v C Q M C b 8 + l U q H l 1 o q 8 5 E l Y 9 q n j 7 F Q S r E J g r h 7 T i J U V i W g 3 i B W d l q A r d T P w m 4 s N m H x F E 3 g o G 5 6 c v y t A j o / t K u / h x k L 8 P 5 W k U I b d W O E i N 1 J 0 A A A A A J J z X w R B d 6 x V B g m X W d V Y k u U o n C n M T g W Y K n 6 V T i t D d g R u 0 8 i b J + p D 8 / r L H f f 6 G l i 1 X O s 6 o I 5 A Y d Z W e P s h W T 7 m 2 4 < / D a t a M a s h u p > 
</file>

<file path=customXml/itemProps1.xml><?xml version="1.0" encoding="utf-8"?>
<ds:datastoreItem xmlns:ds="http://schemas.openxmlformats.org/officeDocument/2006/customXml" ds:itemID="{2522754D-8DF9-4A90-83C2-D2CAEF1CA1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Rozliczenie PFR 1.0</vt:lpstr>
      <vt:lpstr>01MIKRO MŚP Spadek przych 30%</vt:lpstr>
      <vt:lpstr>02MIKRO MŚP Skala redukcji zatr</vt:lpstr>
      <vt:lpstr>03MŚP - Skumul strata gotówk</vt:lpstr>
      <vt:lpstr>PKD</vt:lpstr>
      <vt:lpstr>PKD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Stankiewicz, Magdalena</cp:lastModifiedBy>
  <cp:lastPrinted>2021-05-06T17:53:21Z</cp:lastPrinted>
  <dcterms:created xsi:type="dcterms:W3CDTF">2021-05-05T07:29:31Z</dcterms:created>
  <dcterms:modified xsi:type="dcterms:W3CDTF">2021-05-12T06:42:31Z</dcterms:modified>
</cp:coreProperties>
</file>